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X:\angaże\wzory\"/>
    </mc:Choice>
  </mc:AlternateContent>
  <bookViews>
    <workbookView xWindow="0" yWindow="0" windowWidth="20490" windowHeight="8205" tabRatio="711" activeTab="1"/>
  </bookViews>
  <sheets>
    <sheet name="DANE" sheetId="2" r:id="rId1"/>
    <sheet name="Angaż" sheetId="1" r:id="rId2"/>
    <sheet name="TABELA_DLA_DZIAŁU_PŁAC" sheetId="10" r:id="rId3"/>
    <sheet name="TABELA_DLA_DZIAŁU_BUDŻETU" sheetId="7" r:id="rId4"/>
    <sheet name="Limit motyw. na I" sheetId="12" r:id="rId5"/>
    <sheet name="Limit motyw. na V" sheetId="13" r:id="rId6"/>
    <sheet name="stawki wynagrodzeń" sheetId="9" state="hidden" r:id="rId7"/>
  </sheets>
  <definedNames>
    <definedName name="_xlnm._FilterDatabase" localSheetId="0" hidden="1">DANE!$A$1:$CL$158</definedName>
    <definedName name="_xlnm.Print_Area" localSheetId="4">'Limit motyw. na I'!$B$2:$I$154</definedName>
    <definedName name="_xlnm.Print_Area" localSheetId="3">TABELA_DLA_DZIAŁU_BUDŻETU!$C$2:$R$28</definedName>
    <definedName name="_xlnm.Print_Area" localSheetId="2">TABELA_DLA_DZIAŁU_PŁAC!$B$5:$AI$164</definedName>
    <definedName name="tabela">DANE!$C$9:$CL$158</definedName>
    <definedName name="_xlnm.Print_Titles" localSheetId="0">DANE!$C:$M,DANE!$3:$7</definedName>
    <definedName name="_xlnm.Print_Titles" localSheetId="4">'Limit motyw. na I'!$3:$4</definedName>
    <definedName name="_xlnm.Print_Titles" localSheetId="5">'Limit motyw. na V'!$3:$4</definedName>
    <definedName name="_xlnm.Print_Titles" localSheetId="2">TABELA_DLA_DZIAŁU_PŁAC!$10:$13</definedName>
  </definedNames>
  <calcPr calcId="152511"/>
</workbook>
</file>

<file path=xl/calcChain.xml><?xml version="1.0" encoding="utf-8"?>
<calcChain xmlns="http://schemas.openxmlformats.org/spreadsheetml/2006/main">
  <c r="N26" i="7" l="1"/>
  <c r="G75" i="2"/>
  <c r="C81" i="10" s="1"/>
  <c r="P81" i="10" s="1"/>
  <c r="G150" i="2"/>
  <c r="R2" i="7"/>
  <c r="AL8" i="2"/>
  <c r="AG1" i="2"/>
  <c r="AE2" i="2" s="1"/>
  <c r="H112" i="2" s="1"/>
  <c r="F9" i="2"/>
  <c r="E9" i="2"/>
  <c r="D9" i="2"/>
  <c r="C32" i="7" s="1"/>
  <c r="Q32" i="7" s="1"/>
  <c r="G9" i="2"/>
  <c r="B32" i="7"/>
  <c r="A62" i="2"/>
  <c r="A63" i="2"/>
  <c r="D4" i="9"/>
  <c r="E4" i="9"/>
  <c r="F4" i="9"/>
  <c r="G4" i="9"/>
  <c r="A6" i="9"/>
  <c r="I6" i="9"/>
  <c r="A7" i="9"/>
  <c r="I7" i="9"/>
  <c r="A8" i="9"/>
  <c r="I8" i="9"/>
  <c r="A9" i="9"/>
  <c r="I9" i="9"/>
  <c r="F10" i="2"/>
  <c r="E10" i="2"/>
  <c r="D10" i="2"/>
  <c r="A10" i="9"/>
  <c r="I10" i="9" s="1"/>
  <c r="A11" i="9"/>
  <c r="I11" i="9" s="1"/>
  <c r="F11" i="2"/>
  <c r="E11" i="2"/>
  <c r="D11" i="2"/>
  <c r="F12" i="2"/>
  <c r="E12" i="2"/>
  <c r="D12" i="2"/>
  <c r="F13" i="2"/>
  <c r="I13" i="2"/>
  <c r="J13" i="2" s="1"/>
  <c r="E13" i="2"/>
  <c r="D13" i="2"/>
  <c r="D14" i="2"/>
  <c r="D15" i="2"/>
  <c r="G15" i="2" s="1"/>
  <c r="D16" i="2"/>
  <c r="D17" i="2"/>
  <c r="D18" i="2"/>
  <c r="G18" i="2" s="1"/>
  <c r="D19" i="2"/>
  <c r="G19" i="2" s="1"/>
  <c r="C25" i="10" s="1"/>
  <c r="D20" i="2"/>
  <c r="D21" i="2"/>
  <c r="D22" i="2"/>
  <c r="C45" i="7" s="1"/>
  <c r="D23" i="2"/>
  <c r="G23" i="2"/>
  <c r="C29" i="10" s="1"/>
  <c r="D24" i="2"/>
  <c r="D25" i="2"/>
  <c r="G25" i="2" s="1"/>
  <c r="C31" i="10" s="1"/>
  <c r="D26" i="2"/>
  <c r="D27" i="2"/>
  <c r="G27" i="2" s="1"/>
  <c r="D28" i="2"/>
  <c r="C51" i="7" s="1"/>
  <c r="D29" i="2"/>
  <c r="D30" i="2"/>
  <c r="G30" i="2" s="1"/>
  <c r="D31" i="2"/>
  <c r="G31" i="2" s="1"/>
  <c r="D32" i="2"/>
  <c r="D33" i="2"/>
  <c r="D34" i="2"/>
  <c r="G34" i="2" s="1"/>
  <c r="D35" i="2"/>
  <c r="D36" i="2"/>
  <c r="D37" i="2"/>
  <c r="C60" i="7" s="1"/>
  <c r="D38" i="2"/>
  <c r="G38" i="2" s="1"/>
  <c r="D39" i="2"/>
  <c r="G39" i="2" s="1"/>
  <c r="C45" i="10" s="1"/>
  <c r="D40" i="2"/>
  <c r="C63" i="7" s="1"/>
  <c r="E63" i="7" s="1"/>
  <c r="D41" i="2"/>
  <c r="D42" i="2"/>
  <c r="G42" i="2" s="1"/>
  <c r="C48" i="10" s="1"/>
  <c r="D43" i="2"/>
  <c r="G43" i="2" s="1"/>
  <c r="D44" i="2"/>
  <c r="D45" i="2"/>
  <c r="D46" i="2"/>
  <c r="G46" i="2" s="1"/>
  <c r="C52" i="10" s="1"/>
  <c r="D47" i="2"/>
  <c r="G47" i="2" s="1"/>
  <c r="C53" i="10" s="1"/>
  <c r="D48" i="2"/>
  <c r="G48" i="2" s="1"/>
  <c r="D49" i="2"/>
  <c r="D50" i="2"/>
  <c r="G50" i="2" s="1"/>
  <c r="C56" i="10" s="1"/>
  <c r="D51" i="2"/>
  <c r="D52" i="2"/>
  <c r="D53" i="2"/>
  <c r="D54" i="2"/>
  <c r="C77" i="7"/>
  <c r="D55" i="2"/>
  <c r="G55" i="2"/>
  <c r="D56" i="2"/>
  <c r="D57" i="2"/>
  <c r="D58" i="2"/>
  <c r="D59" i="2"/>
  <c r="G59" i="2" s="1"/>
  <c r="C82" i="7"/>
  <c r="D60" i="2"/>
  <c r="D61" i="2"/>
  <c r="D62" i="2"/>
  <c r="D63" i="2"/>
  <c r="G63" i="2" s="1"/>
  <c r="D64" i="2"/>
  <c r="D65" i="2"/>
  <c r="D66" i="2"/>
  <c r="G66" i="2" s="1"/>
  <c r="C72" i="10" s="1"/>
  <c r="D67" i="2"/>
  <c r="G67" i="2" s="1"/>
  <c r="C73" i="10" s="1"/>
  <c r="D68" i="2"/>
  <c r="D69" i="2"/>
  <c r="C92" i="7" s="1"/>
  <c r="D70" i="2"/>
  <c r="G70" i="2" s="1"/>
  <c r="D71" i="2"/>
  <c r="D72" i="2"/>
  <c r="C95" i="7" s="1"/>
  <c r="F95" i="7" s="1"/>
  <c r="D73" i="2"/>
  <c r="D74" i="2"/>
  <c r="D75" i="2"/>
  <c r="D76" i="2"/>
  <c r="D77" i="2"/>
  <c r="D78" i="2"/>
  <c r="D79" i="2"/>
  <c r="G79" i="2" s="1"/>
  <c r="C85" i="10" s="1"/>
  <c r="D80" i="2"/>
  <c r="D81" i="2"/>
  <c r="D82" i="2"/>
  <c r="G82" i="2" s="1"/>
  <c r="C88" i="10" s="1"/>
  <c r="D83" i="2"/>
  <c r="G83" i="2" s="1"/>
  <c r="C89" i="10" s="1"/>
  <c r="X89" i="10" s="1"/>
  <c r="D84" i="2"/>
  <c r="D85" i="2"/>
  <c r="D86" i="2"/>
  <c r="D87" i="2"/>
  <c r="D88" i="2"/>
  <c r="D89" i="2"/>
  <c r="D90" i="2"/>
  <c r="D91" i="2"/>
  <c r="G91" i="2"/>
  <c r="C97" i="10" s="1"/>
  <c r="D92" i="2"/>
  <c r="D93" i="2"/>
  <c r="D94" i="2"/>
  <c r="C117" i="7" s="1"/>
  <c r="G94" i="2"/>
  <c r="C100" i="10" s="1"/>
  <c r="D95" i="2"/>
  <c r="G95" i="2"/>
  <c r="D96" i="2"/>
  <c r="D97" i="2"/>
  <c r="D98" i="2"/>
  <c r="G98" i="2" s="1"/>
  <c r="D99" i="2"/>
  <c r="D100" i="2"/>
  <c r="D101" i="2"/>
  <c r="D102" i="2"/>
  <c r="G102" i="2" s="1"/>
  <c r="D103" i="2"/>
  <c r="C126" i="7" s="1"/>
  <c r="D104" i="2"/>
  <c r="D105" i="2"/>
  <c r="C128" i="7" s="1"/>
  <c r="D106" i="2"/>
  <c r="G106" i="2"/>
  <c r="C112" i="10" s="1"/>
  <c r="D107" i="2"/>
  <c r="G107" i="2" s="1"/>
  <c r="D108" i="2"/>
  <c r="D109" i="2"/>
  <c r="D110" i="2"/>
  <c r="G110" i="2" s="1"/>
  <c r="D111" i="2"/>
  <c r="D112" i="2"/>
  <c r="C135" i="7" s="1"/>
  <c r="D113" i="2"/>
  <c r="D114" i="2"/>
  <c r="G114" i="2"/>
  <c r="D115" i="2"/>
  <c r="G115" i="2" s="1"/>
  <c r="D116" i="2"/>
  <c r="D117" i="2"/>
  <c r="D118" i="2"/>
  <c r="G118" i="2" s="1"/>
  <c r="C124" i="10" s="1"/>
  <c r="D119" i="2"/>
  <c r="D120" i="2"/>
  <c r="G120" i="2" s="1"/>
  <c r="D121" i="2"/>
  <c r="D122" i="2"/>
  <c r="G122" i="2" s="1"/>
  <c r="C145" i="7"/>
  <c r="D123" i="2"/>
  <c r="D124" i="2"/>
  <c r="C147" i="7"/>
  <c r="D125" i="2"/>
  <c r="D126" i="2"/>
  <c r="D127" i="2"/>
  <c r="D128" i="2"/>
  <c r="C151" i="7"/>
  <c r="C124" i="12" s="1"/>
  <c r="E124" i="12" s="1"/>
  <c r="D129" i="2"/>
  <c r="D130" i="2"/>
  <c r="D131" i="2"/>
  <c r="G131" i="2" s="1"/>
  <c r="C137" i="10" s="1"/>
  <c r="E137" i="10" s="1"/>
  <c r="D132" i="2"/>
  <c r="D133" i="2"/>
  <c r="C156" i="7" s="1"/>
  <c r="R156" i="7" s="1"/>
  <c r="D134" i="2"/>
  <c r="G134" i="2" s="1"/>
  <c r="C140" i="10" s="1"/>
  <c r="D135" i="2"/>
  <c r="D136" i="2"/>
  <c r="D137" i="2"/>
  <c r="D138" i="2"/>
  <c r="G138" i="2"/>
  <c r="C144" i="10" s="1"/>
  <c r="D139" i="2"/>
  <c r="G139" i="2" s="1"/>
  <c r="D140" i="2"/>
  <c r="C163" i="7" s="1"/>
  <c r="D141" i="2"/>
  <c r="D142" i="2"/>
  <c r="G142" i="2" s="1"/>
  <c r="C148" i="10" s="1"/>
  <c r="D143" i="2"/>
  <c r="G143" i="2" s="1"/>
  <c r="D144" i="2"/>
  <c r="D145" i="2"/>
  <c r="D146" i="2"/>
  <c r="G146" i="2" s="1"/>
  <c r="C152" i="10" s="1"/>
  <c r="P152" i="10" s="1"/>
  <c r="D147" i="2"/>
  <c r="D148" i="2"/>
  <c r="G148" i="2" s="1"/>
  <c r="D149" i="2"/>
  <c r="C172" i="7" s="1"/>
  <c r="D150" i="2"/>
  <c r="C173" i="7"/>
  <c r="C146" i="13" s="1"/>
  <c r="D151" i="2"/>
  <c r="G151" i="2" s="1"/>
  <c r="C157" i="10" s="1"/>
  <c r="D152" i="2"/>
  <c r="D153" i="2"/>
  <c r="C176" i="7"/>
  <c r="D154" i="2"/>
  <c r="G154" i="2" s="1"/>
  <c r="C160" i="10" s="1"/>
  <c r="D155" i="2"/>
  <c r="D156" i="2"/>
  <c r="G156" i="2" s="1"/>
  <c r="D157" i="2"/>
  <c r="C180" i="7" s="1"/>
  <c r="D158" i="2"/>
  <c r="G158" i="2" s="1"/>
  <c r="I158" i="2"/>
  <c r="J158" i="2"/>
  <c r="L158" i="2"/>
  <c r="F158" i="2"/>
  <c r="AC3" i="2"/>
  <c r="AD3" i="2" s="1"/>
  <c r="F8" i="7"/>
  <c r="L19" i="7" s="1"/>
  <c r="F11" i="7"/>
  <c r="L22" i="7"/>
  <c r="F12" i="7"/>
  <c r="L23" i="7"/>
  <c r="T23" i="7" s="1"/>
  <c r="U30" i="7"/>
  <c r="V30" i="7"/>
  <c r="W30" i="7"/>
  <c r="T30" i="7"/>
  <c r="L67" i="2"/>
  <c r="S90" i="7"/>
  <c r="L68" i="2"/>
  <c r="L69" i="2"/>
  <c r="L70" i="2"/>
  <c r="G66" i="12"/>
  <c r="L71" i="2"/>
  <c r="G67" i="13" s="1"/>
  <c r="L72" i="2"/>
  <c r="L73" i="2"/>
  <c r="G69" i="13"/>
  <c r="L74" i="2"/>
  <c r="L75" i="2"/>
  <c r="L76" i="2"/>
  <c r="L77" i="2"/>
  <c r="G73" i="12" s="1"/>
  <c r="L78" i="2"/>
  <c r="G74" i="13" s="1"/>
  <c r="L79" i="2"/>
  <c r="L80" i="2"/>
  <c r="L81" i="2"/>
  <c r="L82" i="2"/>
  <c r="S105" i="7" s="1"/>
  <c r="L83" i="2"/>
  <c r="L84" i="2"/>
  <c r="G80" i="13" s="1"/>
  <c r="L85" i="2"/>
  <c r="S108" i="7"/>
  <c r="L86" i="2"/>
  <c r="S109" i="7" s="1"/>
  <c r="L87" i="2"/>
  <c r="L88" i="2"/>
  <c r="G84" i="12"/>
  <c r="L89" i="2"/>
  <c r="G85" i="13" s="1"/>
  <c r="L90" i="2"/>
  <c r="L91" i="2"/>
  <c r="G87" i="12" s="1"/>
  <c r="L92" i="2"/>
  <c r="L93" i="2"/>
  <c r="L94" i="2"/>
  <c r="G90" i="12"/>
  <c r="L95" i="2"/>
  <c r="L96" i="2"/>
  <c r="L97" i="2"/>
  <c r="L98" i="2"/>
  <c r="G94" i="13" s="1"/>
  <c r="L99" i="2"/>
  <c r="L100" i="2"/>
  <c r="L101" i="2"/>
  <c r="L102" i="2"/>
  <c r="L103" i="2"/>
  <c r="G99" i="12"/>
  <c r="L104" i="2"/>
  <c r="G100" i="13" s="1"/>
  <c r="L105" i="2"/>
  <c r="L106" i="2"/>
  <c r="L107" i="2"/>
  <c r="L108" i="2"/>
  <c r="G104" i="13"/>
  <c r="L109" i="2"/>
  <c r="L110" i="2"/>
  <c r="L111" i="2"/>
  <c r="G107" i="13"/>
  <c r="L112" i="2"/>
  <c r="L113" i="2"/>
  <c r="S136" i="7" s="1"/>
  <c r="L114" i="2"/>
  <c r="L115" i="2"/>
  <c r="G111" i="12" s="1"/>
  <c r="L116" i="2"/>
  <c r="G112" i="13" s="1"/>
  <c r="L117" i="2"/>
  <c r="L118" i="2"/>
  <c r="L119" i="2"/>
  <c r="S142" i="7" s="1"/>
  <c r="L120" i="2"/>
  <c r="L121" i="2"/>
  <c r="L122" i="2"/>
  <c r="L123" i="2"/>
  <c r="L124" i="2"/>
  <c r="L125" i="2"/>
  <c r="G121" i="13" s="1"/>
  <c r="L126" i="2"/>
  <c r="L127" i="2"/>
  <c r="S150" i="7" s="1"/>
  <c r="L128" i="2"/>
  <c r="L129" i="2"/>
  <c r="G125" i="12"/>
  <c r="L130" i="2"/>
  <c r="G126" i="12" s="1"/>
  <c r="L131" i="2"/>
  <c r="L132" i="2"/>
  <c r="L133" i="2"/>
  <c r="L134" i="2"/>
  <c r="L135" i="2"/>
  <c r="S158" i="7"/>
  <c r="L136" i="2"/>
  <c r="G132" i="12" s="1"/>
  <c r="L137" i="2"/>
  <c r="G133" i="13" s="1"/>
  <c r="L138" i="2"/>
  <c r="G134" i="13"/>
  <c r="L139" i="2"/>
  <c r="G135" i="13" s="1"/>
  <c r="L140" i="2"/>
  <c r="L141" i="2"/>
  <c r="L142" i="2"/>
  <c r="L143" i="2"/>
  <c r="S166" i="7" s="1"/>
  <c r="L144" i="2"/>
  <c r="L145" i="2"/>
  <c r="S168" i="7"/>
  <c r="L146" i="2"/>
  <c r="L147" i="2"/>
  <c r="L148" i="2"/>
  <c r="L149" i="2"/>
  <c r="G145" i="12" s="1"/>
  <c r="L150" i="2"/>
  <c r="L151" i="2"/>
  <c r="L152" i="2"/>
  <c r="L153" i="2"/>
  <c r="L154" i="2"/>
  <c r="G150" i="13"/>
  <c r="L155" i="2"/>
  <c r="L156" i="2"/>
  <c r="L157" i="2"/>
  <c r="G153" i="13" s="1"/>
  <c r="Q31" i="7"/>
  <c r="AB12" i="2"/>
  <c r="B2" i="12"/>
  <c r="B30" i="7"/>
  <c r="D30" i="7"/>
  <c r="E30" i="7"/>
  <c r="N31" i="7"/>
  <c r="O31" i="7"/>
  <c r="P31" i="7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07" i="10"/>
  <c r="AU101" i="2"/>
  <c r="A108" i="10"/>
  <c r="A109" i="10"/>
  <c r="A110" i="10"/>
  <c r="A111" i="10"/>
  <c r="AU105" i="2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86" i="10"/>
  <c r="A87" i="10"/>
  <c r="A88" i="10"/>
  <c r="A89" i="10"/>
  <c r="A90" i="10"/>
  <c r="A91" i="10"/>
  <c r="AU85" i="2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BU79" i="2"/>
  <c r="AQ79" i="2"/>
  <c r="BQ79" i="2"/>
  <c r="E78" i="2"/>
  <c r="F78" i="2"/>
  <c r="I78" i="2"/>
  <c r="J78" i="2" s="1"/>
  <c r="AA78" i="2"/>
  <c r="AB78" i="2"/>
  <c r="AM78" i="2"/>
  <c r="AQ78" i="2"/>
  <c r="AU78" i="2"/>
  <c r="AY78" i="2"/>
  <c r="BA78" i="2"/>
  <c r="CK78" i="2" s="1"/>
  <c r="BE78" i="2"/>
  <c r="BI78" i="2"/>
  <c r="BM78" i="2"/>
  <c r="BQ78" i="2"/>
  <c r="BU78" i="2"/>
  <c r="BY78" i="2"/>
  <c r="CC78" i="2"/>
  <c r="CE78" i="2"/>
  <c r="AH8" i="2"/>
  <c r="AG8" i="2"/>
  <c r="E79" i="2"/>
  <c r="F79" i="2"/>
  <c r="I79" i="2"/>
  <c r="J79" i="2" s="1"/>
  <c r="AA79" i="2"/>
  <c r="AB79" i="2"/>
  <c r="AM79" i="2"/>
  <c r="AU79" i="2"/>
  <c r="AY79" i="2"/>
  <c r="BA79" i="2"/>
  <c r="CK79" i="2" s="1"/>
  <c r="BE79" i="2"/>
  <c r="BI79" i="2"/>
  <c r="BM79" i="2"/>
  <c r="BY79" i="2"/>
  <c r="CC79" i="2"/>
  <c r="CE79" i="2"/>
  <c r="E80" i="2"/>
  <c r="F80" i="2"/>
  <c r="I80" i="2"/>
  <c r="J80" i="2" s="1"/>
  <c r="AA80" i="2"/>
  <c r="BA80" i="2"/>
  <c r="CK80" i="2" s="1"/>
  <c r="CE80" i="2"/>
  <c r="AB80" i="2"/>
  <c r="AM80" i="2"/>
  <c r="AQ80" i="2"/>
  <c r="AU80" i="2"/>
  <c r="AY80" i="2"/>
  <c r="BE80" i="2"/>
  <c r="BI80" i="2"/>
  <c r="BM80" i="2"/>
  <c r="BQ80" i="2"/>
  <c r="BU80" i="2"/>
  <c r="BY80" i="2"/>
  <c r="CC80" i="2"/>
  <c r="E81" i="2"/>
  <c r="F81" i="2"/>
  <c r="I81" i="2"/>
  <c r="J81" i="2" s="1"/>
  <c r="AA81" i="2"/>
  <c r="AB81" i="2"/>
  <c r="AM81" i="2"/>
  <c r="AQ81" i="2"/>
  <c r="AU81" i="2"/>
  <c r="AY81" i="2"/>
  <c r="BA81" i="2"/>
  <c r="CK81" i="2" s="1"/>
  <c r="BE81" i="2"/>
  <c r="BI81" i="2"/>
  <c r="BM81" i="2"/>
  <c r="BQ81" i="2"/>
  <c r="BU81" i="2"/>
  <c r="BY81" i="2"/>
  <c r="CC81" i="2"/>
  <c r="CE81" i="2"/>
  <c r="E82" i="2"/>
  <c r="F82" i="2"/>
  <c r="I82" i="2"/>
  <c r="J82" i="2" s="1"/>
  <c r="AA82" i="2"/>
  <c r="AB82" i="2"/>
  <c r="AM82" i="2"/>
  <c r="AQ82" i="2"/>
  <c r="AU82" i="2"/>
  <c r="AY82" i="2"/>
  <c r="BA82" i="2"/>
  <c r="CK82" i="2" s="1"/>
  <c r="BE82" i="2"/>
  <c r="BI82" i="2"/>
  <c r="BM82" i="2"/>
  <c r="BQ82" i="2"/>
  <c r="BU82" i="2"/>
  <c r="BY82" i="2"/>
  <c r="CC82" i="2"/>
  <c r="CE82" i="2"/>
  <c r="E83" i="2"/>
  <c r="F83" i="2"/>
  <c r="I83" i="2"/>
  <c r="J83" i="2" s="1"/>
  <c r="AA83" i="2"/>
  <c r="AB83" i="2"/>
  <c r="AM83" i="2"/>
  <c r="AQ83" i="2"/>
  <c r="AU83" i="2"/>
  <c r="AY83" i="2"/>
  <c r="BA83" i="2"/>
  <c r="CK83" i="2" s="1"/>
  <c r="BE83" i="2"/>
  <c r="BI83" i="2"/>
  <c r="BM83" i="2"/>
  <c r="BQ83" i="2"/>
  <c r="BU83" i="2"/>
  <c r="BY83" i="2"/>
  <c r="CC83" i="2"/>
  <c r="CE83" i="2"/>
  <c r="E84" i="2"/>
  <c r="F84" i="2"/>
  <c r="I84" i="2"/>
  <c r="J84" i="2" s="1"/>
  <c r="AA84" i="2"/>
  <c r="BA84" i="2"/>
  <c r="CK84" i="2" s="1"/>
  <c r="CE84" i="2"/>
  <c r="AB84" i="2"/>
  <c r="AM84" i="2"/>
  <c r="AQ84" i="2"/>
  <c r="AU84" i="2"/>
  <c r="AY84" i="2"/>
  <c r="BE84" i="2"/>
  <c r="BI84" i="2"/>
  <c r="BM84" i="2"/>
  <c r="BQ84" i="2"/>
  <c r="BU84" i="2"/>
  <c r="BY84" i="2"/>
  <c r="CC84" i="2"/>
  <c r="E85" i="2"/>
  <c r="F85" i="2"/>
  <c r="I85" i="2"/>
  <c r="J85" i="2" s="1"/>
  <c r="AA85" i="2"/>
  <c r="AB85" i="2"/>
  <c r="AM85" i="2"/>
  <c r="AQ85" i="2"/>
  <c r="AY85" i="2"/>
  <c r="BA85" i="2"/>
  <c r="CK85" i="2" s="1"/>
  <c r="BE85" i="2"/>
  <c r="BI85" i="2"/>
  <c r="BM85" i="2"/>
  <c r="BQ85" i="2"/>
  <c r="BU85" i="2"/>
  <c r="BY85" i="2"/>
  <c r="CC85" i="2"/>
  <c r="CE85" i="2"/>
  <c r="E86" i="2"/>
  <c r="F86" i="2"/>
  <c r="I86" i="2"/>
  <c r="J86" i="2" s="1"/>
  <c r="AA86" i="2"/>
  <c r="AB86" i="2"/>
  <c r="AM86" i="2"/>
  <c r="AQ86" i="2"/>
  <c r="AU86" i="2"/>
  <c r="AY86" i="2"/>
  <c r="BA86" i="2"/>
  <c r="CK86" i="2" s="1"/>
  <c r="CE86" i="2"/>
  <c r="BE86" i="2"/>
  <c r="BI86" i="2"/>
  <c r="BM86" i="2"/>
  <c r="BQ86" i="2"/>
  <c r="BU86" i="2"/>
  <c r="BY86" i="2"/>
  <c r="CC86" i="2"/>
  <c r="E87" i="2"/>
  <c r="F87" i="2"/>
  <c r="I87" i="2"/>
  <c r="J87" i="2" s="1"/>
  <c r="AA87" i="2"/>
  <c r="AB87" i="2"/>
  <c r="AM87" i="2"/>
  <c r="AQ87" i="2"/>
  <c r="AU87" i="2"/>
  <c r="AY87" i="2"/>
  <c r="BA87" i="2"/>
  <c r="CK87" i="2" s="1"/>
  <c r="BE87" i="2"/>
  <c r="BI87" i="2"/>
  <c r="BM87" i="2"/>
  <c r="BQ87" i="2"/>
  <c r="BU87" i="2"/>
  <c r="BY87" i="2"/>
  <c r="CC87" i="2"/>
  <c r="CE87" i="2"/>
  <c r="E88" i="2"/>
  <c r="F88" i="2"/>
  <c r="I88" i="2"/>
  <c r="J88" i="2" s="1"/>
  <c r="AA88" i="2"/>
  <c r="AB88" i="2"/>
  <c r="AM88" i="2"/>
  <c r="AQ88" i="2"/>
  <c r="AU88" i="2"/>
  <c r="AY88" i="2"/>
  <c r="BA88" i="2"/>
  <c r="CK88" i="2" s="1"/>
  <c r="BE88" i="2"/>
  <c r="BI88" i="2"/>
  <c r="BM88" i="2"/>
  <c r="BQ88" i="2"/>
  <c r="BU88" i="2"/>
  <c r="BY88" i="2"/>
  <c r="CC88" i="2"/>
  <c r="CE88" i="2"/>
  <c r="E89" i="2"/>
  <c r="F89" i="2"/>
  <c r="I89" i="2"/>
  <c r="J89" i="2" s="1"/>
  <c r="AA89" i="2"/>
  <c r="AB89" i="2"/>
  <c r="AM89" i="2"/>
  <c r="AQ89" i="2"/>
  <c r="AU89" i="2"/>
  <c r="AY89" i="2"/>
  <c r="BA89" i="2"/>
  <c r="CK89" i="2" s="1"/>
  <c r="CE89" i="2"/>
  <c r="BE89" i="2"/>
  <c r="BI89" i="2"/>
  <c r="BM89" i="2"/>
  <c r="BQ89" i="2"/>
  <c r="BU89" i="2"/>
  <c r="BY89" i="2"/>
  <c r="CC89" i="2"/>
  <c r="E90" i="2"/>
  <c r="F90" i="2"/>
  <c r="I90" i="2"/>
  <c r="J90" i="2" s="1"/>
  <c r="AA90" i="2"/>
  <c r="BA90" i="2"/>
  <c r="CK90" i="2" s="1"/>
  <c r="CE90" i="2"/>
  <c r="AB90" i="2"/>
  <c r="AM90" i="2"/>
  <c r="BB90" i="2" s="1"/>
  <c r="AQ90" i="2"/>
  <c r="AU90" i="2"/>
  <c r="AY90" i="2"/>
  <c r="BE90" i="2"/>
  <c r="CF90" i="2" s="1"/>
  <c r="BI90" i="2"/>
  <c r="BM90" i="2"/>
  <c r="BQ90" i="2"/>
  <c r="BU90" i="2"/>
  <c r="BY90" i="2"/>
  <c r="CC90" i="2"/>
  <c r="E91" i="2"/>
  <c r="F91" i="2"/>
  <c r="I91" i="2"/>
  <c r="J91" i="2" s="1"/>
  <c r="AA91" i="2"/>
  <c r="AB91" i="2"/>
  <c r="AM91" i="2"/>
  <c r="AQ91" i="2"/>
  <c r="AU91" i="2"/>
  <c r="AY91" i="2"/>
  <c r="BA91" i="2"/>
  <c r="CK91" i="2" s="1"/>
  <c r="BE91" i="2"/>
  <c r="BI91" i="2"/>
  <c r="BM91" i="2"/>
  <c r="BQ91" i="2"/>
  <c r="BU91" i="2"/>
  <c r="BY91" i="2"/>
  <c r="CC91" i="2"/>
  <c r="CE91" i="2"/>
  <c r="E92" i="2"/>
  <c r="F92" i="2"/>
  <c r="I92" i="2"/>
  <c r="J92" i="2" s="1"/>
  <c r="AA92" i="2"/>
  <c r="BA92" i="2"/>
  <c r="CK92" i="2" s="1"/>
  <c r="CE92" i="2"/>
  <c r="AB92" i="2"/>
  <c r="AM92" i="2"/>
  <c r="AQ92" i="2"/>
  <c r="AU92" i="2"/>
  <c r="AY92" i="2"/>
  <c r="BE92" i="2"/>
  <c r="BI92" i="2"/>
  <c r="BM92" i="2"/>
  <c r="BQ92" i="2"/>
  <c r="BU92" i="2"/>
  <c r="BY92" i="2"/>
  <c r="CC92" i="2"/>
  <c r="E93" i="2"/>
  <c r="F93" i="2"/>
  <c r="I93" i="2"/>
  <c r="J93" i="2" s="1"/>
  <c r="AA93" i="2"/>
  <c r="BA93" i="2"/>
  <c r="CK93" i="2" s="1"/>
  <c r="CE93" i="2"/>
  <c r="AB93" i="2"/>
  <c r="AM93" i="2"/>
  <c r="AQ93" i="2"/>
  <c r="AU93" i="2"/>
  <c r="AY93" i="2"/>
  <c r="BE93" i="2"/>
  <c r="BI93" i="2"/>
  <c r="BM93" i="2"/>
  <c r="BQ93" i="2"/>
  <c r="BU93" i="2"/>
  <c r="BY93" i="2"/>
  <c r="CC93" i="2"/>
  <c r="E94" i="2"/>
  <c r="F94" i="2"/>
  <c r="I94" i="2"/>
  <c r="J94" i="2" s="1"/>
  <c r="AA94" i="2"/>
  <c r="AB94" i="2"/>
  <c r="AM94" i="2"/>
  <c r="AQ94" i="2"/>
  <c r="AU94" i="2"/>
  <c r="AY94" i="2"/>
  <c r="BA94" i="2"/>
  <c r="CK94" i="2" s="1"/>
  <c r="BE94" i="2"/>
  <c r="BI94" i="2"/>
  <c r="BM94" i="2"/>
  <c r="BQ94" i="2"/>
  <c r="BU94" i="2"/>
  <c r="BY94" i="2"/>
  <c r="CC94" i="2"/>
  <c r="CE94" i="2"/>
  <c r="E95" i="2"/>
  <c r="F95" i="2"/>
  <c r="I95" i="2"/>
  <c r="J95" i="2" s="1"/>
  <c r="AA95" i="2"/>
  <c r="AB95" i="2"/>
  <c r="AM95" i="2"/>
  <c r="AQ95" i="2"/>
  <c r="AU95" i="2"/>
  <c r="AY95" i="2"/>
  <c r="BA95" i="2"/>
  <c r="CK95" i="2" s="1"/>
  <c r="BE95" i="2"/>
  <c r="BI95" i="2"/>
  <c r="BM95" i="2"/>
  <c r="BQ95" i="2"/>
  <c r="BU95" i="2"/>
  <c r="BY95" i="2"/>
  <c r="CC95" i="2"/>
  <c r="CE95" i="2"/>
  <c r="E96" i="2"/>
  <c r="F96" i="2"/>
  <c r="I96" i="2"/>
  <c r="J96" i="2" s="1"/>
  <c r="AA96" i="2"/>
  <c r="BA96" i="2"/>
  <c r="CK96" i="2" s="1"/>
  <c r="CE96" i="2"/>
  <c r="AB96" i="2"/>
  <c r="AM96" i="2"/>
  <c r="AQ96" i="2"/>
  <c r="AU96" i="2"/>
  <c r="AY96" i="2"/>
  <c r="BE96" i="2"/>
  <c r="BI96" i="2"/>
  <c r="BM96" i="2"/>
  <c r="BQ96" i="2"/>
  <c r="BU96" i="2"/>
  <c r="BY96" i="2"/>
  <c r="CC96" i="2"/>
  <c r="E97" i="2"/>
  <c r="F97" i="2"/>
  <c r="I97" i="2"/>
  <c r="J97" i="2" s="1"/>
  <c r="AA97" i="2"/>
  <c r="AB97" i="2"/>
  <c r="AM97" i="2"/>
  <c r="AQ97" i="2"/>
  <c r="AU97" i="2"/>
  <c r="AY97" i="2"/>
  <c r="BA97" i="2"/>
  <c r="CK97" i="2" s="1"/>
  <c r="BE97" i="2"/>
  <c r="BI97" i="2"/>
  <c r="BM97" i="2"/>
  <c r="BQ97" i="2"/>
  <c r="BU97" i="2"/>
  <c r="BY97" i="2"/>
  <c r="CC97" i="2"/>
  <c r="CE97" i="2"/>
  <c r="E98" i="2"/>
  <c r="F98" i="2"/>
  <c r="I98" i="2"/>
  <c r="J98" i="2" s="1"/>
  <c r="AA98" i="2"/>
  <c r="AB98" i="2"/>
  <c r="AM98" i="2"/>
  <c r="AQ98" i="2"/>
  <c r="AU98" i="2"/>
  <c r="AY98" i="2"/>
  <c r="BA98" i="2"/>
  <c r="CK98" i="2" s="1"/>
  <c r="BE98" i="2"/>
  <c r="BI98" i="2"/>
  <c r="BM98" i="2"/>
  <c r="BQ98" i="2"/>
  <c r="BU98" i="2"/>
  <c r="BY98" i="2"/>
  <c r="CC98" i="2"/>
  <c r="CE98" i="2"/>
  <c r="E99" i="2"/>
  <c r="F99" i="2"/>
  <c r="I99" i="2"/>
  <c r="J99" i="2" s="1"/>
  <c r="AA99" i="2"/>
  <c r="AB99" i="2"/>
  <c r="AM99" i="2"/>
  <c r="AQ99" i="2"/>
  <c r="AU99" i="2"/>
  <c r="AY99" i="2"/>
  <c r="BA99" i="2"/>
  <c r="BE99" i="2"/>
  <c r="BI99" i="2"/>
  <c r="BM99" i="2"/>
  <c r="BQ99" i="2"/>
  <c r="BU99" i="2"/>
  <c r="BY99" i="2"/>
  <c r="CC99" i="2"/>
  <c r="CE99" i="2"/>
  <c r="E100" i="2"/>
  <c r="F100" i="2"/>
  <c r="I100" i="2"/>
  <c r="J100" i="2" s="1"/>
  <c r="AA100" i="2"/>
  <c r="AB100" i="2"/>
  <c r="AM100" i="2"/>
  <c r="AQ100" i="2"/>
  <c r="AU100" i="2"/>
  <c r="AY100" i="2"/>
  <c r="BA100" i="2"/>
  <c r="CK100" i="2" s="1"/>
  <c r="BE100" i="2"/>
  <c r="BI100" i="2"/>
  <c r="BM100" i="2"/>
  <c r="BQ100" i="2"/>
  <c r="BU100" i="2"/>
  <c r="BY100" i="2"/>
  <c r="CC100" i="2"/>
  <c r="CE100" i="2"/>
  <c r="E101" i="2"/>
  <c r="F101" i="2"/>
  <c r="I101" i="2"/>
  <c r="J101" i="2" s="1"/>
  <c r="AA101" i="2"/>
  <c r="AB101" i="2"/>
  <c r="AM101" i="2"/>
  <c r="AQ101" i="2"/>
  <c r="AY101" i="2"/>
  <c r="BA101" i="2"/>
  <c r="CK101" i="2" s="1"/>
  <c r="BE101" i="2"/>
  <c r="BI101" i="2"/>
  <c r="BM101" i="2"/>
  <c r="BQ101" i="2"/>
  <c r="BU101" i="2"/>
  <c r="BY101" i="2"/>
  <c r="CC101" i="2"/>
  <c r="CE101" i="2"/>
  <c r="E102" i="2"/>
  <c r="F102" i="2"/>
  <c r="I102" i="2"/>
  <c r="J102" i="2" s="1"/>
  <c r="AA102" i="2"/>
  <c r="BA102" i="2"/>
  <c r="CK102" i="2" s="1"/>
  <c r="CE102" i="2"/>
  <c r="AB102" i="2"/>
  <c r="AM102" i="2"/>
  <c r="AQ102" i="2"/>
  <c r="AU102" i="2"/>
  <c r="AY102" i="2"/>
  <c r="BE102" i="2"/>
  <c r="BI102" i="2"/>
  <c r="BM102" i="2"/>
  <c r="BQ102" i="2"/>
  <c r="BU102" i="2"/>
  <c r="BY102" i="2"/>
  <c r="CC102" i="2"/>
  <c r="E103" i="2"/>
  <c r="F103" i="2"/>
  <c r="I103" i="2"/>
  <c r="J103" i="2" s="1"/>
  <c r="AA103" i="2"/>
  <c r="AB103" i="2"/>
  <c r="AM103" i="2"/>
  <c r="BB103" i="2" s="1"/>
  <c r="AQ103" i="2"/>
  <c r="AU103" i="2"/>
  <c r="AY103" i="2"/>
  <c r="BA103" i="2"/>
  <c r="CK103" i="2" s="1"/>
  <c r="BE103" i="2"/>
  <c r="BI103" i="2"/>
  <c r="BM103" i="2"/>
  <c r="BQ103" i="2"/>
  <c r="BU103" i="2"/>
  <c r="BY103" i="2"/>
  <c r="CC103" i="2"/>
  <c r="CE103" i="2"/>
  <c r="E104" i="2"/>
  <c r="F104" i="2"/>
  <c r="I104" i="2"/>
  <c r="J104" i="2" s="1"/>
  <c r="AA104" i="2"/>
  <c r="BA104" i="2"/>
  <c r="CK104" i="2" s="1"/>
  <c r="CE104" i="2"/>
  <c r="AB104" i="2"/>
  <c r="AM104" i="2"/>
  <c r="AQ104" i="2"/>
  <c r="AU104" i="2"/>
  <c r="AY104" i="2"/>
  <c r="BE104" i="2"/>
  <c r="BI104" i="2"/>
  <c r="BM104" i="2"/>
  <c r="BQ104" i="2"/>
  <c r="BU104" i="2"/>
  <c r="BY104" i="2"/>
  <c r="CC104" i="2"/>
  <c r="E105" i="2"/>
  <c r="F105" i="2"/>
  <c r="I105" i="2"/>
  <c r="J105" i="2" s="1"/>
  <c r="AA105" i="2"/>
  <c r="AB105" i="2"/>
  <c r="AM105" i="2"/>
  <c r="AQ105" i="2"/>
  <c r="AY105" i="2"/>
  <c r="BA105" i="2"/>
  <c r="CK105" i="2" s="1"/>
  <c r="BE105" i="2"/>
  <c r="BI105" i="2"/>
  <c r="BM105" i="2"/>
  <c r="BQ105" i="2"/>
  <c r="BU105" i="2"/>
  <c r="BY105" i="2"/>
  <c r="CC105" i="2"/>
  <c r="CE105" i="2"/>
  <c r="E106" i="2"/>
  <c r="F106" i="2"/>
  <c r="I106" i="2"/>
  <c r="J106" i="2" s="1"/>
  <c r="AA106" i="2"/>
  <c r="AB106" i="2"/>
  <c r="AM106" i="2"/>
  <c r="AQ106" i="2"/>
  <c r="AU106" i="2"/>
  <c r="AY106" i="2"/>
  <c r="BA106" i="2"/>
  <c r="CK106" i="2" s="1"/>
  <c r="BE106" i="2"/>
  <c r="BI106" i="2"/>
  <c r="BM106" i="2"/>
  <c r="BQ106" i="2"/>
  <c r="BU106" i="2"/>
  <c r="BY106" i="2"/>
  <c r="CC106" i="2"/>
  <c r="CE106" i="2"/>
  <c r="E107" i="2"/>
  <c r="F107" i="2"/>
  <c r="I107" i="2"/>
  <c r="J107" i="2" s="1"/>
  <c r="AA107" i="2"/>
  <c r="AB107" i="2"/>
  <c r="AM107" i="2"/>
  <c r="AQ107" i="2"/>
  <c r="AU107" i="2"/>
  <c r="AY107" i="2"/>
  <c r="BA107" i="2"/>
  <c r="CK107" i="2" s="1"/>
  <c r="BE107" i="2"/>
  <c r="BI107" i="2"/>
  <c r="BM107" i="2"/>
  <c r="BQ107" i="2"/>
  <c r="BU107" i="2"/>
  <c r="BY107" i="2"/>
  <c r="CC107" i="2"/>
  <c r="CE107" i="2"/>
  <c r="E108" i="2"/>
  <c r="F108" i="2"/>
  <c r="I108" i="2"/>
  <c r="J108" i="2" s="1"/>
  <c r="AA108" i="2"/>
  <c r="AB108" i="2"/>
  <c r="AM108" i="2"/>
  <c r="AQ108" i="2"/>
  <c r="AU108" i="2"/>
  <c r="AY108" i="2"/>
  <c r="BA108" i="2"/>
  <c r="CK108" i="2" s="1"/>
  <c r="BE108" i="2"/>
  <c r="BI108" i="2"/>
  <c r="BM108" i="2"/>
  <c r="BQ108" i="2"/>
  <c r="BU108" i="2"/>
  <c r="BY108" i="2"/>
  <c r="CC108" i="2"/>
  <c r="CE108" i="2"/>
  <c r="E109" i="2"/>
  <c r="F109" i="2"/>
  <c r="I109" i="2"/>
  <c r="J109" i="2" s="1"/>
  <c r="AA109" i="2"/>
  <c r="BA109" i="2"/>
  <c r="CK109" i="2" s="1"/>
  <c r="CE109" i="2"/>
  <c r="AB109" i="2"/>
  <c r="AM109" i="2"/>
  <c r="AQ109" i="2"/>
  <c r="AU109" i="2"/>
  <c r="AY109" i="2"/>
  <c r="BE109" i="2"/>
  <c r="BI109" i="2"/>
  <c r="BM109" i="2"/>
  <c r="BQ109" i="2"/>
  <c r="BU109" i="2"/>
  <c r="BY109" i="2"/>
  <c r="CC109" i="2"/>
  <c r="E110" i="2"/>
  <c r="F110" i="2"/>
  <c r="I110" i="2"/>
  <c r="J110" i="2" s="1"/>
  <c r="AA110" i="2"/>
  <c r="AB110" i="2"/>
  <c r="AM110" i="2"/>
  <c r="BB110" i="2" s="1"/>
  <c r="AQ110" i="2"/>
  <c r="AU110" i="2"/>
  <c r="AY110" i="2"/>
  <c r="BA110" i="2"/>
  <c r="CK110" i="2" s="1"/>
  <c r="BE110" i="2"/>
  <c r="BI110" i="2"/>
  <c r="BM110" i="2"/>
  <c r="BQ110" i="2"/>
  <c r="BU110" i="2"/>
  <c r="BY110" i="2"/>
  <c r="CC110" i="2"/>
  <c r="CE110" i="2"/>
  <c r="E111" i="2"/>
  <c r="F111" i="2"/>
  <c r="I111" i="2"/>
  <c r="J111" i="2" s="1"/>
  <c r="AA111" i="2"/>
  <c r="BA111" i="2"/>
  <c r="CK111" i="2" s="1"/>
  <c r="CE111" i="2"/>
  <c r="AB111" i="2"/>
  <c r="AM111" i="2"/>
  <c r="AQ111" i="2"/>
  <c r="AU111" i="2"/>
  <c r="AY111" i="2"/>
  <c r="BE111" i="2"/>
  <c r="BI111" i="2"/>
  <c r="BM111" i="2"/>
  <c r="BQ111" i="2"/>
  <c r="BU111" i="2"/>
  <c r="BY111" i="2"/>
  <c r="CC111" i="2"/>
  <c r="E112" i="2"/>
  <c r="F112" i="2"/>
  <c r="I112" i="2"/>
  <c r="J112" i="2" s="1"/>
  <c r="AA112" i="2"/>
  <c r="AB112" i="2"/>
  <c r="AM112" i="2"/>
  <c r="AQ112" i="2"/>
  <c r="AU112" i="2"/>
  <c r="AY112" i="2"/>
  <c r="BA112" i="2"/>
  <c r="CK112" i="2" s="1"/>
  <c r="BE112" i="2"/>
  <c r="BI112" i="2"/>
  <c r="BM112" i="2"/>
  <c r="BQ112" i="2"/>
  <c r="BU112" i="2"/>
  <c r="BY112" i="2"/>
  <c r="CC112" i="2"/>
  <c r="CE112" i="2"/>
  <c r="E113" i="2"/>
  <c r="F113" i="2"/>
  <c r="I113" i="2"/>
  <c r="J113" i="2" s="1"/>
  <c r="AA113" i="2"/>
  <c r="AB113" i="2"/>
  <c r="AM113" i="2"/>
  <c r="AQ113" i="2"/>
  <c r="AU113" i="2"/>
  <c r="AY113" i="2"/>
  <c r="BA113" i="2"/>
  <c r="CK113" i="2"/>
  <c r="CE113" i="2"/>
  <c r="BE113" i="2"/>
  <c r="BI113" i="2"/>
  <c r="BM113" i="2"/>
  <c r="BQ113" i="2"/>
  <c r="BU113" i="2"/>
  <c r="BY113" i="2"/>
  <c r="CC113" i="2"/>
  <c r="E114" i="2"/>
  <c r="F114" i="2"/>
  <c r="I114" i="2"/>
  <c r="J114" i="2"/>
  <c r="AA114" i="2"/>
  <c r="AB114" i="2"/>
  <c r="AM114" i="2"/>
  <c r="AQ114" i="2"/>
  <c r="BB114" i="2" s="1"/>
  <c r="AU114" i="2"/>
  <c r="AY114" i="2"/>
  <c r="BA114" i="2"/>
  <c r="CK114" i="2"/>
  <c r="BE114" i="2"/>
  <c r="BI114" i="2"/>
  <c r="BM114" i="2"/>
  <c r="BQ114" i="2"/>
  <c r="CF114" i="2" s="1"/>
  <c r="BU114" i="2"/>
  <c r="BY114" i="2"/>
  <c r="CC114" i="2"/>
  <c r="CE114" i="2"/>
  <c r="E115" i="2"/>
  <c r="F115" i="2"/>
  <c r="I115" i="2"/>
  <c r="J115" i="2"/>
  <c r="AA115" i="2"/>
  <c r="AB115" i="2"/>
  <c r="AM115" i="2"/>
  <c r="AQ115" i="2"/>
  <c r="Q121" i="10" s="1"/>
  <c r="AU115" i="2"/>
  <c r="AY115" i="2"/>
  <c r="BA115" i="2"/>
  <c r="CK115" i="2" s="1"/>
  <c r="BE115" i="2"/>
  <c r="BI115" i="2"/>
  <c r="BM115" i="2"/>
  <c r="BQ115" i="2"/>
  <c r="BU115" i="2"/>
  <c r="BY115" i="2"/>
  <c r="CC115" i="2"/>
  <c r="CE115" i="2"/>
  <c r="E116" i="2"/>
  <c r="F116" i="2"/>
  <c r="I116" i="2"/>
  <c r="J116" i="2" s="1"/>
  <c r="AA116" i="2"/>
  <c r="AB116" i="2"/>
  <c r="AM116" i="2"/>
  <c r="AQ116" i="2"/>
  <c r="AU116" i="2"/>
  <c r="AY116" i="2"/>
  <c r="BB116" i="2" s="1"/>
  <c r="BA116" i="2"/>
  <c r="CK116" i="2" s="1"/>
  <c r="BE116" i="2"/>
  <c r="BI116" i="2"/>
  <c r="BM116" i="2"/>
  <c r="CF116" i="2" s="1"/>
  <c r="BQ116" i="2"/>
  <c r="BU116" i="2"/>
  <c r="BY116" i="2"/>
  <c r="CC116" i="2"/>
  <c r="CE116" i="2"/>
  <c r="E117" i="2"/>
  <c r="F117" i="2"/>
  <c r="I117" i="2"/>
  <c r="J117" i="2" s="1"/>
  <c r="AA117" i="2"/>
  <c r="AB117" i="2"/>
  <c r="AM117" i="2"/>
  <c r="AQ117" i="2"/>
  <c r="BB117" i="2" s="1"/>
  <c r="AU117" i="2"/>
  <c r="AY117" i="2"/>
  <c r="BA117" i="2"/>
  <c r="CK117" i="2" s="1"/>
  <c r="CE117" i="2"/>
  <c r="BE117" i="2"/>
  <c r="BI117" i="2"/>
  <c r="BM117" i="2"/>
  <c r="BQ117" i="2"/>
  <c r="CF117" i="2" s="1"/>
  <c r="BU117" i="2"/>
  <c r="BY117" i="2"/>
  <c r="CC117" i="2"/>
  <c r="E118" i="2"/>
  <c r="F118" i="2"/>
  <c r="I118" i="2"/>
  <c r="J118" i="2" s="1"/>
  <c r="AA118" i="2"/>
  <c r="AB118" i="2"/>
  <c r="AM118" i="2"/>
  <c r="AQ118" i="2"/>
  <c r="AU118" i="2"/>
  <c r="AY118" i="2"/>
  <c r="BB118" i="2" s="1"/>
  <c r="BA118" i="2"/>
  <c r="CK118" i="2" s="1"/>
  <c r="BE118" i="2"/>
  <c r="BI118" i="2"/>
  <c r="BM118" i="2"/>
  <c r="CF118" i="2" s="1"/>
  <c r="BQ118" i="2"/>
  <c r="BU118" i="2"/>
  <c r="BY118" i="2"/>
  <c r="CC118" i="2"/>
  <c r="CE118" i="2"/>
  <c r="E119" i="2"/>
  <c r="F119" i="2"/>
  <c r="I119" i="2"/>
  <c r="J119" i="2" s="1"/>
  <c r="AA119" i="2"/>
  <c r="AB119" i="2"/>
  <c r="AM119" i="2"/>
  <c r="AQ119" i="2"/>
  <c r="BB119" i="2" s="1"/>
  <c r="AU119" i="2"/>
  <c r="AY119" i="2"/>
  <c r="BA119" i="2"/>
  <c r="CK119" i="2" s="1"/>
  <c r="BE119" i="2"/>
  <c r="BI119" i="2"/>
  <c r="BM119" i="2"/>
  <c r="BQ119" i="2"/>
  <c r="BU119" i="2"/>
  <c r="BY119" i="2"/>
  <c r="CC119" i="2"/>
  <c r="CE119" i="2"/>
  <c r="E120" i="2"/>
  <c r="F120" i="2"/>
  <c r="I120" i="2"/>
  <c r="J120" i="2" s="1"/>
  <c r="AA120" i="2"/>
  <c r="AB120" i="2"/>
  <c r="AM120" i="2"/>
  <c r="AQ120" i="2"/>
  <c r="AU120" i="2"/>
  <c r="AY120" i="2"/>
  <c r="BB120" i="2" s="1"/>
  <c r="BE120" i="2"/>
  <c r="BI120" i="2"/>
  <c r="BM120" i="2"/>
  <c r="BQ120" i="2"/>
  <c r="CF120" i="2" s="1"/>
  <c r="BU120" i="2"/>
  <c r="BY120" i="2"/>
  <c r="CC120" i="2"/>
  <c r="BA120" i="2"/>
  <c r="CK120" i="2" s="1"/>
  <c r="CE120" i="2"/>
  <c r="E121" i="2"/>
  <c r="F121" i="2"/>
  <c r="I121" i="2"/>
  <c r="J121" i="2" s="1"/>
  <c r="AA121" i="2"/>
  <c r="AB121" i="2"/>
  <c r="AM121" i="2"/>
  <c r="AQ121" i="2"/>
  <c r="AU121" i="2"/>
  <c r="BB121" i="2" s="1"/>
  <c r="AY121" i="2"/>
  <c r="BA121" i="2"/>
  <c r="CK121" i="2" s="1"/>
  <c r="BE121" i="2"/>
  <c r="BI121" i="2"/>
  <c r="BM121" i="2"/>
  <c r="BQ121" i="2"/>
  <c r="BU121" i="2"/>
  <c r="BY121" i="2"/>
  <c r="CC121" i="2"/>
  <c r="CE121" i="2"/>
  <c r="E122" i="2"/>
  <c r="F122" i="2"/>
  <c r="I122" i="2"/>
  <c r="J122" i="2" s="1"/>
  <c r="AA122" i="2"/>
  <c r="AB122" i="2"/>
  <c r="AM122" i="2"/>
  <c r="AQ122" i="2"/>
  <c r="AU122" i="2"/>
  <c r="AY122" i="2"/>
  <c r="BA122" i="2"/>
  <c r="CK122" i="2" s="1"/>
  <c r="BE122" i="2"/>
  <c r="BI122" i="2"/>
  <c r="BM122" i="2"/>
  <c r="BQ122" i="2"/>
  <c r="BU122" i="2"/>
  <c r="BY122" i="2"/>
  <c r="CC122" i="2"/>
  <c r="CE122" i="2"/>
  <c r="E123" i="2"/>
  <c r="F123" i="2"/>
  <c r="I123" i="2"/>
  <c r="J123" i="2" s="1"/>
  <c r="AA123" i="2"/>
  <c r="AB123" i="2"/>
  <c r="AM123" i="2"/>
  <c r="AQ123" i="2"/>
  <c r="AU123" i="2"/>
  <c r="AY123" i="2"/>
  <c r="BA123" i="2"/>
  <c r="CK123" i="2" s="1"/>
  <c r="BE123" i="2"/>
  <c r="BI123" i="2"/>
  <c r="BM123" i="2"/>
  <c r="BQ123" i="2"/>
  <c r="BU123" i="2"/>
  <c r="BY123" i="2"/>
  <c r="CC123" i="2"/>
  <c r="CE123" i="2"/>
  <c r="E124" i="2"/>
  <c r="F124" i="2"/>
  <c r="I124" i="2"/>
  <c r="J124" i="2" s="1"/>
  <c r="AA124" i="2"/>
  <c r="AB124" i="2"/>
  <c r="AM124" i="2"/>
  <c r="AQ124" i="2"/>
  <c r="AU124" i="2"/>
  <c r="AY124" i="2"/>
  <c r="BA124" i="2"/>
  <c r="CK124" i="2" s="1"/>
  <c r="BE124" i="2"/>
  <c r="BI124" i="2"/>
  <c r="BM124" i="2"/>
  <c r="BQ124" i="2"/>
  <c r="BU124" i="2"/>
  <c r="BY124" i="2"/>
  <c r="CC124" i="2"/>
  <c r="CE124" i="2"/>
  <c r="E125" i="2"/>
  <c r="F125" i="2"/>
  <c r="I125" i="2"/>
  <c r="J125" i="2" s="1"/>
  <c r="AA125" i="2"/>
  <c r="AB125" i="2"/>
  <c r="AM125" i="2"/>
  <c r="AQ125" i="2"/>
  <c r="AU125" i="2"/>
  <c r="AY125" i="2"/>
  <c r="BA125" i="2"/>
  <c r="CK125" i="2" s="1"/>
  <c r="BE125" i="2"/>
  <c r="BI125" i="2"/>
  <c r="BM125" i="2"/>
  <c r="BQ125" i="2"/>
  <c r="BU125" i="2"/>
  <c r="BY125" i="2"/>
  <c r="CC125" i="2"/>
  <c r="CE125" i="2"/>
  <c r="E126" i="2"/>
  <c r="F126" i="2"/>
  <c r="I126" i="2"/>
  <c r="J126" i="2" s="1"/>
  <c r="AA126" i="2"/>
  <c r="AB126" i="2"/>
  <c r="AM126" i="2"/>
  <c r="AQ126" i="2"/>
  <c r="AU126" i="2"/>
  <c r="AY126" i="2"/>
  <c r="BA126" i="2"/>
  <c r="CK126" i="2" s="1"/>
  <c r="BE126" i="2"/>
  <c r="BI126" i="2"/>
  <c r="BM126" i="2"/>
  <c r="BQ126" i="2"/>
  <c r="BU126" i="2"/>
  <c r="BY126" i="2"/>
  <c r="CC126" i="2"/>
  <c r="CE126" i="2"/>
  <c r="E127" i="2"/>
  <c r="F127" i="2"/>
  <c r="I127" i="2"/>
  <c r="J127" i="2" s="1"/>
  <c r="AA127" i="2"/>
  <c r="BA127" i="2"/>
  <c r="CK127" i="2"/>
  <c r="CE127" i="2"/>
  <c r="AB127" i="2"/>
  <c r="AM127" i="2"/>
  <c r="AQ127" i="2"/>
  <c r="AU127" i="2"/>
  <c r="AY127" i="2"/>
  <c r="BB127" i="2" s="1"/>
  <c r="BE127" i="2"/>
  <c r="BI127" i="2"/>
  <c r="BM127" i="2"/>
  <c r="BQ127" i="2"/>
  <c r="BU127" i="2"/>
  <c r="BY127" i="2"/>
  <c r="CC127" i="2"/>
  <c r="E128" i="2"/>
  <c r="F128" i="2"/>
  <c r="I128" i="2"/>
  <c r="J128" i="2" s="1"/>
  <c r="AA128" i="2"/>
  <c r="AB128" i="2"/>
  <c r="AM128" i="2"/>
  <c r="AQ128" i="2"/>
  <c r="AU128" i="2"/>
  <c r="AY128" i="2"/>
  <c r="BA128" i="2"/>
  <c r="CK128" i="2" s="1"/>
  <c r="BE128" i="2"/>
  <c r="BI128" i="2"/>
  <c r="BM128" i="2"/>
  <c r="BQ128" i="2"/>
  <c r="BU128" i="2"/>
  <c r="BY128" i="2"/>
  <c r="CC128" i="2"/>
  <c r="CE128" i="2"/>
  <c r="E129" i="2"/>
  <c r="F129" i="2"/>
  <c r="I129" i="2"/>
  <c r="J129" i="2"/>
  <c r="AA129" i="2"/>
  <c r="AB129" i="2"/>
  <c r="AM129" i="2"/>
  <c r="AQ129" i="2"/>
  <c r="AU129" i="2"/>
  <c r="AY129" i="2"/>
  <c r="BA129" i="2"/>
  <c r="BE129" i="2"/>
  <c r="BI129" i="2"/>
  <c r="BM129" i="2"/>
  <c r="BQ129" i="2"/>
  <c r="BU129" i="2"/>
  <c r="BY129" i="2"/>
  <c r="CC129" i="2"/>
  <c r="CE129" i="2"/>
  <c r="E130" i="2"/>
  <c r="F130" i="2"/>
  <c r="I130" i="2"/>
  <c r="J130" i="2"/>
  <c r="AA130" i="2"/>
  <c r="AB130" i="2"/>
  <c r="AM130" i="2"/>
  <c r="AQ130" i="2"/>
  <c r="AU130" i="2"/>
  <c r="AY130" i="2"/>
  <c r="BA130" i="2"/>
  <c r="CK130" i="2"/>
  <c r="BE130" i="2"/>
  <c r="BI130" i="2"/>
  <c r="BM130" i="2"/>
  <c r="BQ130" i="2"/>
  <c r="BU130" i="2"/>
  <c r="BY130" i="2"/>
  <c r="CC130" i="2"/>
  <c r="CE130" i="2"/>
  <c r="E131" i="2"/>
  <c r="F131" i="2"/>
  <c r="I131" i="2"/>
  <c r="J131" i="2"/>
  <c r="AA131" i="2"/>
  <c r="AB131" i="2"/>
  <c r="AM131" i="2"/>
  <c r="AQ131" i="2"/>
  <c r="AU131" i="2"/>
  <c r="AY131" i="2"/>
  <c r="BA131" i="2"/>
  <c r="CK131" i="2"/>
  <c r="BE131" i="2"/>
  <c r="BI131" i="2"/>
  <c r="BM131" i="2"/>
  <c r="BQ131" i="2"/>
  <c r="BU131" i="2"/>
  <c r="BY131" i="2"/>
  <c r="CC131" i="2"/>
  <c r="CE131" i="2"/>
  <c r="E132" i="2"/>
  <c r="F132" i="2"/>
  <c r="I132" i="2"/>
  <c r="J132" i="2"/>
  <c r="AA132" i="2"/>
  <c r="AB132" i="2"/>
  <c r="AM132" i="2"/>
  <c r="AQ132" i="2"/>
  <c r="AU132" i="2"/>
  <c r="AY132" i="2"/>
  <c r="BA132" i="2"/>
  <c r="CK132" i="2"/>
  <c r="BE132" i="2"/>
  <c r="BI132" i="2"/>
  <c r="BM132" i="2"/>
  <c r="BQ132" i="2"/>
  <c r="BU132" i="2"/>
  <c r="BY132" i="2"/>
  <c r="CC132" i="2"/>
  <c r="CE132" i="2"/>
  <c r="E133" i="2"/>
  <c r="F133" i="2"/>
  <c r="I133" i="2"/>
  <c r="J133" i="2"/>
  <c r="AA133" i="2"/>
  <c r="AB133" i="2"/>
  <c r="AM133" i="2"/>
  <c r="AQ133" i="2"/>
  <c r="AU133" i="2"/>
  <c r="AY133" i="2"/>
  <c r="BA133" i="2"/>
  <c r="CK133" i="2"/>
  <c r="BE133" i="2"/>
  <c r="BI133" i="2"/>
  <c r="BM133" i="2"/>
  <c r="BQ133" i="2"/>
  <c r="CF133" i="2" s="1"/>
  <c r="BU133" i="2"/>
  <c r="BY133" i="2"/>
  <c r="CC133" i="2"/>
  <c r="CE133" i="2"/>
  <c r="E134" i="2"/>
  <c r="F134" i="2"/>
  <c r="I134" i="2"/>
  <c r="J134" i="2"/>
  <c r="AA134" i="2"/>
  <c r="AB134" i="2"/>
  <c r="AM134" i="2"/>
  <c r="AQ134" i="2"/>
  <c r="AU134" i="2"/>
  <c r="AY134" i="2"/>
  <c r="BA134" i="2"/>
  <c r="CK134" i="2"/>
  <c r="BE134" i="2"/>
  <c r="BI134" i="2"/>
  <c r="BM134" i="2"/>
  <c r="BQ134" i="2"/>
  <c r="BU134" i="2"/>
  <c r="BY134" i="2"/>
  <c r="CC134" i="2"/>
  <c r="CE134" i="2"/>
  <c r="E135" i="2"/>
  <c r="F135" i="2"/>
  <c r="I135" i="2"/>
  <c r="J135" i="2"/>
  <c r="AA135" i="2"/>
  <c r="AB135" i="2"/>
  <c r="AM135" i="2"/>
  <c r="AQ135" i="2"/>
  <c r="AU135" i="2"/>
  <c r="AY135" i="2"/>
  <c r="BA135" i="2"/>
  <c r="CK135" i="2"/>
  <c r="BE135" i="2"/>
  <c r="BI135" i="2"/>
  <c r="BM135" i="2"/>
  <c r="BQ135" i="2"/>
  <c r="CF135" i="2" s="1"/>
  <c r="BU135" i="2"/>
  <c r="BY135" i="2"/>
  <c r="CC135" i="2"/>
  <c r="CE135" i="2"/>
  <c r="E136" i="2"/>
  <c r="F136" i="2"/>
  <c r="I136" i="2"/>
  <c r="J136" i="2"/>
  <c r="AA136" i="2"/>
  <c r="AB136" i="2"/>
  <c r="AM136" i="2"/>
  <c r="BB136" i="2"/>
  <c r="AQ136" i="2"/>
  <c r="AU136" i="2"/>
  <c r="AY136" i="2"/>
  <c r="BA136" i="2"/>
  <c r="CK136" i="2" s="1"/>
  <c r="BE136" i="2"/>
  <c r="BI136" i="2"/>
  <c r="BM136" i="2"/>
  <c r="BQ136" i="2"/>
  <c r="BU136" i="2"/>
  <c r="BY136" i="2"/>
  <c r="CC136" i="2"/>
  <c r="CE136" i="2"/>
  <c r="E137" i="2"/>
  <c r="F137" i="2"/>
  <c r="I137" i="2"/>
  <c r="J137" i="2"/>
  <c r="AA137" i="2"/>
  <c r="AB137" i="2"/>
  <c r="AM137" i="2"/>
  <c r="AQ137" i="2"/>
  <c r="AU137" i="2"/>
  <c r="AY137" i="2"/>
  <c r="BA137" i="2"/>
  <c r="CK137" i="2" s="1"/>
  <c r="BE137" i="2"/>
  <c r="BI137" i="2"/>
  <c r="BM137" i="2"/>
  <c r="BQ137" i="2"/>
  <c r="BU137" i="2"/>
  <c r="BY137" i="2"/>
  <c r="CC137" i="2"/>
  <c r="CE137" i="2"/>
  <c r="E138" i="2"/>
  <c r="F138" i="2"/>
  <c r="I138" i="2"/>
  <c r="J138" i="2"/>
  <c r="AA138" i="2"/>
  <c r="AB138" i="2"/>
  <c r="AM138" i="2"/>
  <c r="AQ138" i="2"/>
  <c r="AU138" i="2"/>
  <c r="AY138" i="2"/>
  <c r="BA138" i="2"/>
  <c r="CK138" i="2" s="1"/>
  <c r="BE138" i="2"/>
  <c r="BI138" i="2"/>
  <c r="BM138" i="2"/>
  <c r="BQ138" i="2"/>
  <c r="BU138" i="2"/>
  <c r="BY138" i="2"/>
  <c r="CC138" i="2"/>
  <c r="CE138" i="2"/>
  <c r="E139" i="2"/>
  <c r="F139" i="2"/>
  <c r="I139" i="2"/>
  <c r="J139" i="2"/>
  <c r="AA139" i="2"/>
  <c r="AB139" i="2"/>
  <c r="AM139" i="2"/>
  <c r="AQ139" i="2"/>
  <c r="AU139" i="2"/>
  <c r="AY139" i="2"/>
  <c r="BA139" i="2"/>
  <c r="CK139" i="2" s="1"/>
  <c r="BE139" i="2"/>
  <c r="BI139" i="2"/>
  <c r="BM139" i="2"/>
  <c r="BQ139" i="2"/>
  <c r="BU139" i="2"/>
  <c r="BY139" i="2"/>
  <c r="CC139" i="2"/>
  <c r="CE139" i="2"/>
  <c r="E140" i="2"/>
  <c r="F140" i="2"/>
  <c r="I140" i="2"/>
  <c r="J140" i="2"/>
  <c r="AA140" i="2"/>
  <c r="AB140" i="2"/>
  <c r="AM140" i="2"/>
  <c r="BB140" i="2" s="1"/>
  <c r="AQ140" i="2"/>
  <c r="AU140" i="2"/>
  <c r="AY140" i="2"/>
  <c r="BA140" i="2"/>
  <c r="CK140" i="2" s="1"/>
  <c r="BE140" i="2"/>
  <c r="BI140" i="2"/>
  <c r="BM140" i="2"/>
  <c r="BQ140" i="2"/>
  <c r="BU140" i="2"/>
  <c r="BY140" i="2"/>
  <c r="CC140" i="2"/>
  <c r="CE140" i="2"/>
  <c r="E141" i="2"/>
  <c r="F141" i="2"/>
  <c r="I141" i="2"/>
  <c r="J141" i="2"/>
  <c r="AA141" i="2"/>
  <c r="AB141" i="2"/>
  <c r="AM141" i="2"/>
  <c r="AQ141" i="2"/>
  <c r="AU141" i="2"/>
  <c r="AY141" i="2"/>
  <c r="BA141" i="2"/>
  <c r="CK141" i="2"/>
  <c r="BE141" i="2"/>
  <c r="BI141" i="2"/>
  <c r="BM141" i="2"/>
  <c r="BQ141" i="2"/>
  <c r="BU141" i="2"/>
  <c r="BY141" i="2"/>
  <c r="CC141" i="2"/>
  <c r="CE141" i="2"/>
  <c r="E142" i="2"/>
  <c r="F142" i="2"/>
  <c r="I142" i="2"/>
  <c r="J142" i="2"/>
  <c r="AA142" i="2"/>
  <c r="CG142" i="2"/>
  <c r="CJ142" i="2" s="1"/>
  <c r="AB142" i="2"/>
  <c r="AM142" i="2"/>
  <c r="AQ142" i="2"/>
  <c r="AU142" i="2"/>
  <c r="AY142" i="2"/>
  <c r="BA142" i="2"/>
  <c r="CK142" i="2" s="1"/>
  <c r="BE142" i="2"/>
  <c r="BI142" i="2"/>
  <c r="BM142" i="2"/>
  <c r="CF142" i="2" s="1"/>
  <c r="BQ142" i="2"/>
  <c r="BU142" i="2"/>
  <c r="BY142" i="2"/>
  <c r="CC142" i="2"/>
  <c r="CE142" i="2"/>
  <c r="E143" i="2"/>
  <c r="F143" i="2"/>
  <c r="I143" i="2"/>
  <c r="J143" i="2"/>
  <c r="AA143" i="2"/>
  <c r="AB143" i="2"/>
  <c r="AM143" i="2"/>
  <c r="AQ143" i="2"/>
  <c r="AU143" i="2"/>
  <c r="AY143" i="2"/>
  <c r="BA143" i="2"/>
  <c r="CK143" i="2" s="1"/>
  <c r="BE143" i="2"/>
  <c r="BI143" i="2"/>
  <c r="BM143" i="2"/>
  <c r="BQ143" i="2"/>
  <c r="BU143" i="2"/>
  <c r="BY143" i="2"/>
  <c r="CC143" i="2"/>
  <c r="CE143" i="2"/>
  <c r="E144" i="2"/>
  <c r="F144" i="2"/>
  <c r="I144" i="2"/>
  <c r="J144" i="2"/>
  <c r="AA144" i="2"/>
  <c r="BA144" i="2"/>
  <c r="CK144" i="2"/>
  <c r="CE144" i="2"/>
  <c r="AB144" i="2"/>
  <c r="AM144" i="2"/>
  <c r="AQ144" i="2"/>
  <c r="AU144" i="2"/>
  <c r="AY144" i="2"/>
  <c r="BE144" i="2"/>
  <c r="BI144" i="2"/>
  <c r="BM144" i="2"/>
  <c r="BQ144" i="2"/>
  <c r="BU144" i="2"/>
  <c r="BY144" i="2"/>
  <c r="CC144" i="2"/>
  <c r="E145" i="2"/>
  <c r="F145" i="2"/>
  <c r="I145" i="2"/>
  <c r="J145" i="2"/>
  <c r="AA145" i="2"/>
  <c r="BA145" i="2"/>
  <c r="CE145" i="2"/>
  <c r="AB145" i="2"/>
  <c r="AM145" i="2"/>
  <c r="AQ145" i="2"/>
  <c r="AU145" i="2"/>
  <c r="AY145" i="2"/>
  <c r="BE145" i="2"/>
  <c r="CF145" i="2" s="1"/>
  <c r="BI145" i="2"/>
  <c r="BM145" i="2"/>
  <c r="BQ145" i="2"/>
  <c r="BU145" i="2"/>
  <c r="BY145" i="2"/>
  <c r="CC145" i="2"/>
  <c r="E146" i="2"/>
  <c r="F146" i="2"/>
  <c r="I146" i="2"/>
  <c r="J146" i="2"/>
  <c r="AA146" i="2"/>
  <c r="AB146" i="2"/>
  <c r="AM146" i="2"/>
  <c r="AQ146" i="2"/>
  <c r="AU146" i="2"/>
  <c r="AY146" i="2"/>
  <c r="BA146" i="2"/>
  <c r="CK146" i="2"/>
  <c r="CE146" i="2"/>
  <c r="BE146" i="2"/>
  <c r="BI146" i="2"/>
  <c r="BM146" i="2"/>
  <c r="BQ146" i="2"/>
  <c r="BU146" i="2"/>
  <c r="BY146" i="2"/>
  <c r="CC146" i="2"/>
  <c r="E147" i="2"/>
  <c r="F147" i="2"/>
  <c r="I147" i="2"/>
  <c r="J147" i="2"/>
  <c r="AA147" i="2"/>
  <c r="AB147" i="2"/>
  <c r="AM147" i="2"/>
  <c r="AQ147" i="2"/>
  <c r="AU147" i="2"/>
  <c r="AY147" i="2"/>
  <c r="BA147" i="2"/>
  <c r="CK147" i="2"/>
  <c r="BE147" i="2"/>
  <c r="BI147" i="2"/>
  <c r="BM147" i="2"/>
  <c r="BQ147" i="2"/>
  <c r="BU147" i="2"/>
  <c r="BY147" i="2"/>
  <c r="CC147" i="2"/>
  <c r="CE147" i="2"/>
  <c r="CG147" i="2" s="1"/>
  <c r="CJ147" i="2" s="1"/>
  <c r="E148" i="2"/>
  <c r="F148" i="2"/>
  <c r="I148" i="2"/>
  <c r="J148" i="2"/>
  <c r="AA148" i="2"/>
  <c r="AB148" i="2"/>
  <c r="AM148" i="2"/>
  <c r="AQ148" i="2"/>
  <c r="AU148" i="2"/>
  <c r="AY148" i="2"/>
  <c r="BA148" i="2"/>
  <c r="BE148" i="2"/>
  <c r="BI148" i="2"/>
  <c r="BM148" i="2"/>
  <c r="BQ148" i="2"/>
  <c r="BU148" i="2"/>
  <c r="BY148" i="2"/>
  <c r="CC148" i="2"/>
  <c r="CE148" i="2"/>
  <c r="E149" i="2"/>
  <c r="F149" i="2"/>
  <c r="I149" i="2"/>
  <c r="J149" i="2"/>
  <c r="AA149" i="2"/>
  <c r="BA149" i="2"/>
  <c r="CE149" i="2"/>
  <c r="AB149" i="2"/>
  <c r="AM149" i="2"/>
  <c r="AQ149" i="2"/>
  <c r="AU149" i="2"/>
  <c r="BB149" i="2" s="1"/>
  <c r="AY149" i="2"/>
  <c r="BE149" i="2"/>
  <c r="BI149" i="2"/>
  <c r="BM149" i="2"/>
  <c r="BQ149" i="2"/>
  <c r="BU149" i="2"/>
  <c r="BY149" i="2"/>
  <c r="CC149" i="2"/>
  <c r="E150" i="2"/>
  <c r="F150" i="2"/>
  <c r="I150" i="2"/>
  <c r="J150" i="2"/>
  <c r="AA150" i="2"/>
  <c r="BA150" i="2"/>
  <c r="CK150" i="2" s="1"/>
  <c r="CE150" i="2"/>
  <c r="AB150" i="2"/>
  <c r="AM150" i="2"/>
  <c r="AQ150" i="2"/>
  <c r="AU150" i="2"/>
  <c r="AY150" i="2"/>
  <c r="BE150" i="2"/>
  <c r="BI150" i="2"/>
  <c r="BM150" i="2"/>
  <c r="BQ150" i="2"/>
  <c r="BU150" i="2"/>
  <c r="BY150" i="2"/>
  <c r="CC150" i="2"/>
  <c r="E151" i="2"/>
  <c r="F151" i="2"/>
  <c r="I151" i="2"/>
  <c r="J151" i="2"/>
  <c r="AA151" i="2"/>
  <c r="AB151" i="2"/>
  <c r="AM151" i="2"/>
  <c r="AQ151" i="2"/>
  <c r="AU151" i="2"/>
  <c r="AY151" i="2"/>
  <c r="BA151" i="2"/>
  <c r="BE151" i="2"/>
  <c r="BI151" i="2"/>
  <c r="BM151" i="2"/>
  <c r="BQ151" i="2"/>
  <c r="BU151" i="2"/>
  <c r="BY151" i="2"/>
  <c r="CC151" i="2"/>
  <c r="CE151" i="2"/>
  <c r="E152" i="2"/>
  <c r="F152" i="2"/>
  <c r="I152" i="2"/>
  <c r="J152" i="2"/>
  <c r="AA152" i="2"/>
  <c r="AB152" i="2"/>
  <c r="AM152" i="2"/>
  <c r="AQ152" i="2"/>
  <c r="AU152" i="2"/>
  <c r="AY152" i="2"/>
  <c r="BE152" i="2"/>
  <c r="BI152" i="2"/>
  <c r="BM152" i="2"/>
  <c r="BQ152" i="2"/>
  <c r="CF152" i="2" s="1"/>
  <c r="BU152" i="2"/>
  <c r="BY152" i="2"/>
  <c r="CC152" i="2"/>
  <c r="BA152" i="2"/>
  <c r="CK152" i="2" s="1"/>
  <c r="CE152" i="2"/>
  <c r="E153" i="2"/>
  <c r="F153" i="2"/>
  <c r="I153" i="2"/>
  <c r="J153" i="2"/>
  <c r="AA153" i="2"/>
  <c r="BA153" i="2"/>
  <c r="CK153" i="2" s="1"/>
  <c r="CE153" i="2"/>
  <c r="AB153" i="2"/>
  <c r="AM153" i="2"/>
  <c r="AQ153" i="2"/>
  <c r="AU153" i="2"/>
  <c r="AY153" i="2"/>
  <c r="BE153" i="2"/>
  <c r="BI153" i="2"/>
  <c r="BM153" i="2"/>
  <c r="BQ153" i="2"/>
  <c r="BU153" i="2"/>
  <c r="BY153" i="2"/>
  <c r="CC153" i="2"/>
  <c r="E154" i="2"/>
  <c r="F154" i="2"/>
  <c r="I154" i="2"/>
  <c r="J154" i="2"/>
  <c r="AA154" i="2"/>
  <c r="AB154" i="2"/>
  <c r="AM154" i="2"/>
  <c r="AQ154" i="2"/>
  <c r="AU154" i="2"/>
  <c r="AY154" i="2"/>
  <c r="BA154" i="2"/>
  <c r="CK154" i="2" s="1"/>
  <c r="BE154" i="2"/>
  <c r="CF154" i="2" s="1"/>
  <c r="BI154" i="2"/>
  <c r="BM154" i="2"/>
  <c r="BQ154" i="2"/>
  <c r="BU154" i="2"/>
  <c r="BY154" i="2"/>
  <c r="CC154" i="2"/>
  <c r="CE154" i="2"/>
  <c r="E155" i="2"/>
  <c r="F155" i="2"/>
  <c r="I155" i="2"/>
  <c r="J155" i="2"/>
  <c r="AA155" i="2"/>
  <c r="AB155" i="2"/>
  <c r="AM155" i="2"/>
  <c r="AQ155" i="2"/>
  <c r="AU155" i="2"/>
  <c r="AY155" i="2"/>
  <c r="BE155" i="2"/>
  <c r="BI155" i="2"/>
  <c r="BM155" i="2"/>
  <c r="BQ155" i="2"/>
  <c r="BU155" i="2"/>
  <c r="BY155" i="2"/>
  <c r="CC155" i="2"/>
  <c r="BA155" i="2"/>
  <c r="CK155" i="2" s="1"/>
  <c r="CE155" i="2"/>
  <c r="E156" i="2"/>
  <c r="F156" i="2"/>
  <c r="I156" i="2"/>
  <c r="J156" i="2"/>
  <c r="AA156" i="2"/>
  <c r="AB156" i="2"/>
  <c r="AM156" i="2"/>
  <c r="AQ156" i="2"/>
  <c r="AU156" i="2"/>
  <c r="AY156" i="2"/>
  <c r="BA156" i="2"/>
  <c r="CK156" i="2"/>
  <c r="BE156" i="2"/>
  <c r="BI156" i="2"/>
  <c r="BM156" i="2"/>
  <c r="BQ156" i="2"/>
  <c r="BU156" i="2"/>
  <c r="BY156" i="2"/>
  <c r="CC156" i="2"/>
  <c r="CE156" i="2"/>
  <c r="CG156" i="2" s="1"/>
  <c r="CJ156" i="2"/>
  <c r="E157" i="2"/>
  <c r="F157" i="2"/>
  <c r="I157" i="2"/>
  <c r="J157" i="2"/>
  <c r="AA157" i="2"/>
  <c r="BA157" i="2"/>
  <c r="CE157" i="2"/>
  <c r="AB157" i="2"/>
  <c r="AM157" i="2"/>
  <c r="AQ157" i="2"/>
  <c r="AU157" i="2"/>
  <c r="AY157" i="2"/>
  <c r="BB157" i="2" s="1"/>
  <c r="BE157" i="2"/>
  <c r="BI157" i="2"/>
  <c r="BM157" i="2"/>
  <c r="BQ157" i="2"/>
  <c r="CF157" i="2" s="1"/>
  <c r="BU157" i="2"/>
  <c r="BY157" i="2"/>
  <c r="CC157" i="2"/>
  <c r="E158" i="2"/>
  <c r="BA158" i="2"/>
  <c r="CE158" i="2"/>
  <c r="AM158" i="2"/>
  <c r="AQ158" i="2"/>
  <c r="AU158" i="2"/>
  <c r="AY158" i="2"/>
  <c r="BE158" i="2"/>
  <c r="BI158" i="2"/>
  <c r="BM158" i="2"/>
  <c r="BQ158" i="2"/>
  <c r="BU158" i="2"/>
  <c r="BY158" i="2"/>
  <c r="BY8" i="2" s="1"/>
  <c r="CC158" i="2"/>
  <c r="H9" i="10"/>
  <c r="D7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AD2" i="2"/>
  <c r="AC2" i="2"/>
  <c r="AB2" i="2"/>
  <c r="BA10" i="2"/>
  <c r="CK10" i="2"/>
  <c r="BA11" i="2"/>
  <c r="CK11" i="2"/>
  <c r="BA12" i="2"/>
  <c r="BA13" i="2"/>
  <c r="BA14" i="2"/>
  <c r="CK14" i="2" s="1"/>
  <c r="BA15" i="2"/>
  <c r="CK15" i="2" s="1"/>
  <c r="BA16" i="2"/>
  <c r="CK16" i="2" s="1"/>
  <c r="BA17" i="2"/>
  <c r="CK17" i="2" s="1"/>
  <c r="BA18" i="2"/>
  <c r="CK18" i="2" s="1"/>
  <c r="BA19" i="2"/>
  <c r="CK19" i="2" s="1"/>
  <c r="BA20" i="2"/>
  <c r="BA21" i="2"/>
  <c r="CK21" i="2" s="1"/>
  <c r="BA22" i="2"/>
  <c r="BA23" i="2"/>
  <c r="CK23" i="2" s="1"/>
  <c r="BA24" i="2"/>
  <c r="CK24" i="2" s="1"/>
  <c r="BA25" i="2"/>
  <c r="CK25" i="2" s="1"/>
  <c r="BA26" i="2"/>
  <c r="CK26" i="2" s="1"/>
  <c r="BA27" i="2"/>
  <c r="CK27" i="2" s="1"/>
  <c r="BA28" i="2"/>
  <c r="CK28" i="2" s="1"/>
  <c r="BA29" i="2"/>
  <c r="CK29" i="2"/>
  <c r="BA30" i="2"/>
  <c r="CK30" i="2" s="1"/>
  <c r="BA31" i="2"/>
  <c r="CK31" i="2" s="1"/>
  <c r="BA32" i="2"/>
  <c r="CK32" i="2" s="1"/>
  <c r="BA33" i="2"/>
  <c r="CK33" i="2" s="1"/>
  <c r="BA34" i="2"/>
  <c r="CK34" i="2" s="1"/>
  <c r="BA35" i="2"/>
  <c r="CK35" i="2" s="1"/>
  <c r="BA36" i="2"/>
  <c r="CK36" i="2" s="1"/>
  <c r="BA37" i="2"/>
  <c r="CK37" i="2" s="1"/>
  <c r="BA38" i="2"/>
  <c r="AA38" i="2"/>
  <c r="CE38" i="2"/>
  <c r="BA39" i="2"/>
  <c r="CK39" i="2" s="1"/>
  <c r="BA40" i="2"/>
  <c r="CK40" i="2" s="1"/>
  <c r="BA41" i="2"/>
  <c r="CK41" i="2" s="1"/>
  <c r="BA42" i="2"/>
  <c r="BA43" i="2"/>
  <c r="CK43" i="2" s="1"/>
  <c r="BA44" i="2"/>
  <c r="BA45" i="2"/>
  <c r="CK45" i="2"/>
  <c r="BA46" i="2"/>
  <c r="CK46" i="2" s="1"/>
  <c r="BA47" i="2"/>
  <c r="CK47" i="2" s="1"/>
  <c r="BA48" i="2"/>
  <c r="CK48" i="2" s="1"/>
  <c r="BA49" i="2"/>
  <c r="CK49" i="2" s="1"/>
  <c r="BA50" i="2"/>
  <c r="CK50" i="2" s="1"/>
  <c r="BA51" i="2"/>
  <c r="CK51" i="2"/>
  <c r="BA52" i="2"/>
  <c r="CK52" i="2"/>
  <c r="BA53" i="2"/>
  <c r="CK53" i="2"/>
  <c r="BA54" i="2"/>
  <c r="CK54" i="2"/>
  <c r="BA55" i="2"/>
  <c r="CK55" i="2"/>
  <c r="BA56" i="2"/>
  <c r="CK56" i="2"/>
  <c r="BA57" i="2"/>
  <c r="CK57" i="2"/>
  <c r="BA58" i="2"/>
  <c r="CK58" i="2"/>
  <c r="BA59" i="2"/>
  <c r="BA60" i="2"/>
  <c r="CK60" i="2" s="1"/>
  <c r="BA61" i="2"/>
  <c r="CK61" i="2" s="1"/>
  <c r="BA62" i="2"/>
  <c r="CK62" i="2" s="1"/>
  <c r="BA63" i="2"/>
  <c r="CK63" i="2"/>
  <c r="BA64" i="2"/>
  <c r="CK64" i="2"/>
  <c r="BA65" i="2"/>
  <c r="CK65" i="2"/>
  <c r="BA66" i="2"/>
  <c r="CK66" i="2"/>
  <c r="BA67" i="2"/>
  <c r="CK67" i="2"/>
  <c r="BA68" i="2"/>
  <c r="CK68" i="2"/>
  <c r="BA69" i="2"/>
  <c r="CK69" i="2"/>
  <c r="BA70" i="2"/>
  <c r="CK70" i="2"/>
  <c r="BA71" i="2"/>
  <c r="CK71" i="2"/>
  <c r="BA72" i="2"/>
  <c r="CK72" i="2"/>
  <c r="BA73" i="2"/>
  <c r="CK73" i="2"/>
  <c r="BA74" i="2"/>
  <c r="CK74" i="2"/>
  <c r="BA75" i="2"/>
  <c r="CK75" i="2"/>
  <c r="BA76" i="2"/>
  <c r="CK76" i="2"/>
  <c r="BA77" i="2"/>
  <c r="CK77" i="2"/>
  <c r="BA9" i="2"/>
  <c r="CK9" i="2"/>
  <c r="AY6" i="2"/>
  <c r="AX6" i="2"/>
  <c r="AZ5" i="2"/>
  <c r="AW5" i="2"/>
  <c r="AU6" i="2"/>
  <c r="AT6" i="2"/>
  <c r="AV5" i="2"/>
  <c r="AS5" i="2"/>
  <c r="AR5" i="2"/>
  <c r="AQ6" i="2"/>
  <c r="AP6" i="2"/>
  <c r="AO5" i="2"/>
  <c r="AY77" i="2"/>
  <c r="AY76" i="2"/>
  <c r="AY75" i="2"/>
  <c r="AY74" i="2"/>
  <c r="BB74" i="2" s="1"/>
  <c r="AY73" i="2"/>
  <c r="AY72" i="2"/>
  <c r="AY71" i="2"/>
  <c r="AY70" i="2"/>
  <c r="AY69" i="2"/>
  <c r="AY68" i="2"/>
  <c r="AY67" i="2"/>
  <c r="AY66" i="2"/>
  <c r="AY65" i="2"/>
  <c r="AY64" i="2"/>
  <c r="AY63" i="2"/>
  <c r="AY62" i="2"/>
  <c r="AY61" i="2"/>
  <c r="AY60" i="2"/>
  <c r="AY59" i="2"/>
  <c r="AY58" i="2"/>
  <c r="BB58" i="2" s="1"/>
  <c r="AY57" i="2"/>
  <c r="AY56" i="2"/>
  <c r="AY55" i="2"/>
  <c r="AY54" i="2"/>
  <c r="AY53" i="2"/>
  <c r="AY52" i="2"/>
  <c r="AY51" i="2"/>
  <c r="AY50" i="2"/>
  <c r="AY49" i="2"/>
  <c r="AY48" i="2"/>
  <c r="AY47" i="2"/>
  <c r="AY46" i="2"/>
  <c r="AY45" i="2"/>
  <c r="AY44" i="2"/>
  <c r="AY43" i="2"/>
  <c r="AY42" i="2"/>
  <c r="AY41" i="2"/>
  <c r="AY40" i="2"/>
  <c r="AY39" i="2"/>
  <c r="AY38" i="2"/>
  <c r="AY37" i="2"/>
  <c r="AY36" i="2"/>
  <c r="AY35" i="2"/>
  <c r="AY34" i="2"/>
  <c r="AY33" i="2"/>
  <c r="AY32" i="2"/>
  <c r="AY31" i="2"/>
  <c r="AY30" i="2"/>
  <c r="BB30" i="2" s="1"/>
  <c r="AY29" i="2"/>
  <c r="AY28" i="2"/>
  <c r="AY27" i="2"/>
  <c r="AY26" i="2"/>
  <c r="AY25" i="2"/>
  <c r="AY24" i="2"/>
  <c r="AY23" i="2"/>
  <c r="AY22" i="2"/>
  <c r="BB22" i="2" s="1"/>
  <c r="AY21" i="2"/>
  <c r="AY20" i="2"/>
  <c r="AY19" i="2"/>
  <c r="AY18" i="2"/>
  <c r="BB18" i="2" s="1"/>
  <c r="AY17" i="2"/>
  <c r="AY16" i="2"/>
  <c r="AY15" i="2"/>
  <c r="AY14" i="2"/>
  <c r="AY13" i="2"/>
  <c r="AY12" i="2"/>
  <c r="AY11" i="2"/>
  <c r="AY10" i="2"/>
  <c r="AY9" i="2"/>
  <c r="AX8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BB59" i="2" s="1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Q10" i="2"/>
  <c r="AQ11" i="2"/>
  <c r="AQ12" i="2"/>
  <c r="AQ13" i="2"/>
  <c r="AQ14" i="2"/>
  <c r="AQ15" i="2"/>
  <c r="AQ16" i="2"/>
  <c r="AQ17" i="2"/>
  <c r="AQ18" i="2"/>
  <c r="AQ19" i="2"/>
  <c r="BB19" i="2" s="1"/>
  <c r="AQ20" i="2"/>
  <c r="AQ21" i="2"/>
  <c r="AQ22" i="2"/>
  <c r="AQ23" i="2"/>
  <c r="AQ24" i="2"/>
  <c r="AQ25" i="2"/>
  <c r="AQ26" i="2"/>
  <c r="AQ27" i="2"/>
  <c r="BB27" i="2" s="1"/>
  <c r="AQ28" i="2"/>
  <c r="AQ29" i="2"/>
  <c r="AQ30" i="2"/>
  <c r="AQ31" i="2"/>
  <c r="BB31" i="2" s="1"/>
  <c r="AQ32" i="2"/>
  <c r="AQ33" i="2"/>
  <c r="AM33" i="2"/>
  <c r="AQ34" i="2"/>
  <c r="AQ35" i="2"/>
  <c r="AQ36" i="2"/>
  <c r="AQ37" i="2"/>
  <c r="AM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BB49" i="2" s="1"/>
  <c r="AQ50" i="2"/>
  <c r="AQ51" i="2"/>
  <c r="AQ52" i="2"/>
  <c r="AQ53" i="2"/>
  <c r="AQ54" i="2"/>
  <c r="AQ55" i="2"/>
  <c r="AQ56" i="2"/>
  <c r="AQ57" i="2"/>
  <c r="AQ58" i="2"/>
  <c r="AM58" i="2"/>
  <c r="AQ59" i="2"/>
  <c r="AQ60" i="2"/>
  <c r="AQ61" i="2"/>
  <c r="AQ62" i="2"/>
  <c r="AQ63" i="2"/>
  <c r="AQ64" i="2"/>
  <c r="AQ65" i="2"/>
  <c r="AM65" i="2"/>
  <c r="BB65" i="2" s="1"/>
  <c r="AQ66" i="2"/>
  <c r="AQ67" i="2"/>
  <c r="AQ68" i="2"/>
  <c r="AQ69" i="2"/>
  <c r="AQ70" i="2"/>
  <c r="AQ71" i="2"/>
  <c r="AQ72" i="2"/>
  <c r="AQ73" i="2"/>
  <c r="AQ74" i="2"/>
  <c r="AQ75" i="2"/>
  <c r="BB75" i="2" s="1"/>
  <c r="AQ76" i="2"/>
  <c r="AQ77" i="2"/>
  <c r="AM77" i="2"/>
  <c r="BB77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BB21" i="2" s="1"/>
  <c r="AM22" i="2"/>
  <c r="AM23" i="2"/>
  <c r="AM24" i="2"/>
  <c r="AM25" i="2"/>
  <c r="BB25" i="2" s="1"/>
  <c r="AM26" i="2"/>
  <c r="AM27" i="2"/>
  <c r="AM28" i="2"/>
  <c r="AM29" i="2"/>
  <c r="AM30" i="2"/>
  <c r="AM31" i="2"/>
  <c r="AM32" i="2"/>
  <c r="AM34" i="2"/>
  <c r="BB34" i="2" s="1"/>
  <c r="AM35" i="2"/>
  <c r="AM36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9" i="2"/>
  <c r="AM60" i="2"/>
  <c r="AM61" i="2"/>
  <c r="AM62" i="2"/>
  <c r="AM63" i="2"/>
  <c r="AM64" i="2"/>
  <c r="BB64" i="2" s="1"/>
  <c r="AB64" i="2"/>
  <c r="BE64" i="2"/>
  <c r="BI64" i="2"/>
  <c r="BM64" i="2"/>
  <c r="BQ64" i="2"/>
  <c r="BU64" i="2"/>
  <c r="BY64" i="2"/>
  <c r="CC64" i="2"/>
  <c r="AA64" i="2"/>
  <c r="CE64" i="2"/>
  <c r="AM66" i="2"/>
  <c r="AM67" i="2"/>
  <c r="AB67" i="2"/>
  <c r="BE67" i="2"/>
  <c r="BI67" i="2"/>
  <c r="BM67" i="2"/>
  <c r="AA73" i="10" s="1"/>
  <c r="BQ67" i="2"/>
  <c r="BU67" i="2"/>
  <c r="BY67" i="2"/>
  <c r="CC67" i="2"/>
  <c r="AA67" i="2"/>
  <c r="CE67" i="2"/>
  <c r="AM68" i="2"/>
  <c r="AM69" i="2"/>
  <c r="AM70" i="2"/>
  <c r="AM71" i="2"/>
  <c r="AM72" i="2"/>
  <c r="AM73" i="2"/>
  <c r="AM74" i="2"/>
  <c r="AM75" i="2"/>
  <c r="AM76" i="2"/>
  <c r="AM9" i="2"/>
  <c r="AU9" i="2"/>
  <c r="AQ9" i="2"/>
  <c r="I4" i="13"/>
  <c r="H4" i="13"/>
  <c r="H3" i="13"/>
  <c r="B2" i="13"/>
  <c r="X8" i="2"/>
  <c r="AA19" i="2"/>
  <c r="AB19" i="2"/>
  <c r="AA20" i="2"/>
  <c r="CE20" i="2"/>
  <c r="AB20" i="2"/>
  <c r="AA21" i="2"/>
  <c r="AB21" i="2"/>
  <c r="AA22" i="2"/>
  <c r="AB22" i="2"/>
  <c r="AA23" i="2"/>
  <c r="AB23" i="2"/>
  <c r="AA24" i="2"/>
  <c r="AB24" i="2"/>
  <c r="AA25" i="2"/>
  <c r="AB25" i="2"/>
  <c r="AA26" i="2"/>
  <c r="AB26" i="2"/>
  <c r="AA27" i="2"/>
  <c r="AB27" i="2"/>
  <c r="AA28" i="2"/>
  <c r="CE28" i="2"/>
  <c r="AB28" i="2"/>
  <c r="AA29" i="2"/>
  <c r="CE29" i="2"/>
  <c r="AB29" i="2"/>
  <c r="AA30" i="2"/>
  <c r="AB30" i="2"/>
  <c r="AA31" i="2"/>
  <c r="AB31" i="2"/>
  <c r="AA32" i="2"/>
  <c r="CE32" i="2"/>
  <c r="AB32" i="2"/>
  <c r="AA33" i="2"/>
  <c r="AB33" i="2"/>
  <c r="AA34" i="2"/>
  <c r="AB34" i="2"/>
  <c r="AA35" i="2"/>
  <c r="AB35" i="2"/>
  <c r="AA36" i="2"/>
  <c r="AB36" i="2"/>
  <c r="AA37" i="2"/>
  <c r="CE37" i="2"/>
  <c r="AB37" i="2"/>
  <c r="AB38" i="2"/>
  <c r="AA39" i="2"/>
  <c r="CE39" i="2"/>
  <c r="AB39" i="2"/>
  <c r="AA40" i="2"/>
  <c r="AB40" i="2"/>
  <c r="AA41" i="2"/>
  <c r="AB41" i="2"/>
  <c r="AA42" i="2"/>
  <c r="AB42" i="2"/>
  <c r="AA43" i="2"/>
  <c r="AB43" i="2"/>
  <c r="AA44" i="2"/>
  <c r="CE44" i="2"/>
  <c r="AB44" i="2"/>
  <c r="AA45" i="2"/>
  <c r="AB45" i="2"/>
  <c r="AA46" i="2"/>
  <c r="CE46" i="2"/>
  <c r="AB46" i="2"/>
  <c r="AA47" i="2"/>
  <c r="AB47" i="2"/>
  <c r="AA48" i="2"/>
  <c r="AB48" i="2"/>
  <c r="AA49" i="2"/>
  <c r="AB49" i="2"/>
  <c r="AA50" i="2"/>
  <c r="CE50" i="2"/>
  <c r="AB50" i="2"/>
  <c r="AA51" i="2"/>
  <c r="AB51" i="2"/>
  <c r="AA52" i="2"/>
  <c r="CE52" i="2"/>
  <c r="AB52" i="2"/>
  <c r="AA53" i="2"/>
  <c r="AB53" i="2"/>
  <c r="AA54" i="2"/>
  <c r="AB54" i="2"/>
  <c r="AA55" i="2"/>
  <c r="AB55" i="2"/>
  <c r="AA56" i="2"/>
  <c r="CE56" i="2"/>
  <c r="AB56" i="2"/>
  <c r="AA57" i="2"/>
  <c r="AB57" i="2"/>
  <c r="AA58" i="2"/>
  <c r="CE58" i="2"/>
  <c r="AB58" i="2"/>
  <c r="AA59" i="2"/>
  <c r="AB59" i="2"/>
  <c r="AA60" i="2"/>
  <c r="CE60" i="2"/>
  <c r="AB60" i="2"/>
  <c r="AA61" i="2"/>
  <c r="AB61" i="2"/>
  <c r="AA62" i="2"/>
  <c r="CE62" i="2"/>
  <c r="AB62" i="2"/>
  <c r="AA63" i="2"/>
  <c r="AB63" i="2"/>
  <c r="AA65" i="2"/>
  <c r="AB65" i="2"/>
  <c r="AA66" i="2"/>
  <c r="CE66" i="2"/>
  <c r="AB66" i="2"/>
  <c r="AA68" i="2"/>
  <c r="CE68" i="2"/>
  <c r="AB68" i="2"/>
  <c r="AA69" i="2"/>
  <c r="AB69" i="2"/>
  <c r="AA70" i="2"/>
  <c r="CE70" i="2"/>
  <c r="AB70" i="2"/>
  <c r="AA71" i="2"/>
  <c r="AB71" i="2"/>
  <c r="AA72" i="2"/>
  <c r="AB72" i="2"/>
  <c r="AA73" i="2"/>
  <c r="CE73" i="2"/>
  <c r="AB73" i="2"/>
  <c r="AA74" i="2"/>
  <c r="AB74" i="2"/>
  <c r="AA75" i="2"/>
  <c r="CE75" i="2"/>
  <c r="AB75" i="2"/>
  <c r="AA76" i="2"/>
  <c r="AB76" i="2"/>
  <c r="AA77" i="2"/>
  <c r="CE77" i="2"/>
  <c r="AB77" i="2"/>
  <c r="AA14" i="2"/>
  <c r="AB14" i="2"/>
  <c r="AA15" i="2"/>
  <c r="AB15" i="2"/>
  <c r="AA16" i="2"/>
  <c r="AB16" i="2"/>
  <c r="AA17" i="2"/>
  <c r="CE17" i="2"/>
  <c r="AB17" i="2"/>
  <c r="AA18" i="2"/>
  <c r="AB18" i="2"/>
  <c r="I17" i="2"/>
  <c r="J17" i="2" s="1"/>
  <c r="I21" i="2"/>
  <c r="J21" i="2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9" i="2"/>
  <c r="J29" i="2" s="1"/>
  <c r="I30" i="2"/>
  <c r="J30" i="2"/>
  <c r="I31" i="2"/>
  <c r="J31" i="2" s="1"/>
  <c r="I32" i="2"/>
  <c r="J32" i="2" s="1"/>
  <c r="I33" i="2"/>
  <c r="J33" i="2" s="1"/>
  <c r="I34" i="2"/>
  <c r="J34" i="2" s="1"/>
  <c r="I39" i="2"/>
  <c r="J39" i="2" s="1"/>
  <c r="I40" i="2"/>
  <c r="J40" i="2" s="1"/>
  <c r="I41" i="2"/>
  <c r="J41" i="2" s="1"/>
  <c r="I42" i="2"/>
  <c r="J42" i="2"/>
  <c r="I43" i="2"/>
  <c r="J43" i="2" s="1"/>
  <c r="I44" i="2"/>
  <c r="J44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/>
  <c r="I54" i="2"/>
  <c r="J54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/>
  <c r="I63" i="2"/>
  <c r="J63" i="2" s="1"/>
  <c r="I66" i="2"/>
  <c r="J66" i="2" s="1"/>
  <c r="I67" i="2"/>
  <c r="J67" i="2" s="1"/>
  <c r="I68" i="2"/>
  <c r="J68" i="2" s="1"/>
  <c r="I69" i="2"/>
  <c r="J69" i="2" s="1"/>
  <c r="I70" i="2"/>
  <c r="J70" i="2" s="1"/>
  <c r="I71" i="2"/>
  <c r="J71" i="2" s="1"/>
  <c r="I72" i="2"/>
  <c r="J72" i="2"/>
  <c r="I73" i="2"/>
  <c r="J73" i="2" s="1"/>
  <c r="I74" i="2"/>
  <c r="J74" i="2" s="1"/>
  <c r="I75" i="2"/>
  <c r="J75" i="2" s="1"/>
  <c r="I76" i="2"/>
  <c r="J76" i="2" s="1"/>
  <c r="I77" i="2"/>
  <c r="J77" i="2" s="1"/>
  <c r="AE6" i="2"/>
  <c r="AH6" i="2"/>
  <c r="AG6" i="2"/>
  <c r="AF6" i="2"/>
  <c r="AH2" i="2"/>
  <c r="AG2" i="2"/>
  <c r="AF2" i="2"/>
  <c r="AF8" i="2"/>
  <c r="G3" i="13"/>
  <c r="F3" i="13"/>
  <c r="E3" i="13"/>
  <c r="D3" i="13"/>
  <c r="C3" i="13"/>
  <c r="G3" i="12"/>
  <c r="F3" i="12"/>
  <c r="C3" i="12"/>
  <c r="E3" i="12"/>
  <c r="D3" i="12"/>
  <c r="AM1" i="2"/>
  <c r="AM2" i="2" s="1"/>
  <c r="AM3" i="2" s="1"/>
  <c r="CC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50" i="2"/>
  <c r="CC51" i="2"/>
  <c r="CC52" i="2"/>
  <c r="CC53" i="2"/>
  <c r="CC54" i="2"/>
  <c r="CC55" i="2"/>
  <c r="CC56" i="2"/>
  <c r="CC57" i="2"/>
  <c r="CC58" i="2"/>
  <c r="CC59" i="2"/>
  <c r="CC60" i="2"/>
  <c r="CC61" i="2"/>
  <c r="CC62" i="2"/>
  <c r="CC63" i="2"/>
  <c r="CC65" i="2"/>
  <c r="CC66" i="2"/>
  <c r="CC68" i="2"/>
  <c r="CC69" i="2"/>
  <c r="CC70" i="2"/>
  <c r="CC71" i="2"/>
  <c r="CC72" i="2"/>
  <c r="CC73" i="2"/>
  <c r="CC74" i="2"/>
  <c r="CC75" i="2"/>
  <c r="CC76" i="2"/>
  <c r="CC77" i="2"/>
  <c r="BY10" i="2"/>
  <c r="BY12" i="2"/>
  <c r="BY11" i="2"/>
  <c r="BY14" i="2"/>
  <c r="BY15" i="2"/>
  <c r="BY16" i="2"/>
  <c r="BY17" i="2"/>
  <c r="BY18" i="2"/>
  <c r="BY20" i="2"/>
  <c r="BY21" i="2"/>
  <c r="BY22" i="2"/>
  <c r="CF22" i="2" s="1"/>
  <c r="BY23" i="2"/>
  <c r="BY24" i="2"/>
  <c r="BY25" i="2"/>
  <c r="BE25" i="2"/>
  <c r="CF25" i="2" s="1"/>
  <c r="BI25" i="2"/>
  <c r="BM25" i="2"/>
  <c r="BQ25" i="2"/>
  <c r="BU25" i="2"/>
  <c r="BY26" i="2"/>
  <c r="BY28" i="2"/>
  <c r="BY29" i="2"/>
  <c r="BY30" i="2"/>
  <c r="BY32" i="2"/>
  <c r="BY31" i="2"/>
  <c r="BY33" i="2"/>
  <c r="BY34" i="2"/>
  <c r="BY35" i="2"/>
  <c r="BY36" i="2"/>
  <c r="BY38" i="2"/>
  <c r="BY39" i="2"/>
  <c r="BY40" i="2"/>
  <c r="BY41" i="2"/>
  <c r="BY43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5" i="2"/>
  <c r="BY66" i="2"/>
  <c r="BY68" i="2"/>
  <c r="BY69" i="2"/>
  <c r="BY70" i="2"/>
  <c r="BY71" i="2"/>
  <c r="BY72" i="2"/>
  <c r="BY73" i="2"/>
  <c r="BY74" i="2"/>
  <c r="BY75" i="2"/>
  <c r="BY76" i="2"/>
  <c r="BY77" i="2"/>
  <c r="BY42" i="2"/>
  <c r="BY37" i="2"/>
  <c r="BY13" i="2"/>
  <c r="BY27" i="2"/>
  <c r="BY19" i="2"/>
  <c r="BY44" i="2"/>
  <c r="BU10" i="2"/>
  <c r="BU12" i="2"/>
  <c r="BU11" i="2"/>
  <c r="BU14" i="2"/>
  <c r="BU15" i="2"/>
  <c r="BU16" i="2"/>
  <c r="BU17" i="2"/>
  <c r="BU18" i="2"/>
  <c r="BU20" i="2"/>
  <c r="BU21" i="2"/>
  <c r="BU22" i="2"/>
  <c r="BU23" i="2"/>
  <c r="BU24" i="2"/>
  <c r="BU26" i="2"/>
  <c r="BU28" i="2"/>
  <c r="BU29" i="2"/>
  <c r="BU30" i="2"/>
  <c r="BU32" i="2"/>
  <c r="BU31" i="2"/>
  <c r="BU33" i="2"/>
  <c r="BU34" i="2"/>
  <c r="BU35" i="2"/>
  <c r="BU36" i="2"/>
  <c r="BU38" i="2"/>
  <c r="BU39" i="2"/>
  <c r="BE39" i="2"/>
  <c r="BI39" i="2"/>
  <c r="BM39" i="2"/>
  <c r="BQ39" i="2"/>
  <c r="BU40" i="2"/>
  <c r="BU41" i="2"/>
  <c r="BU43" i="2"/>
  <c r="BU45" i="2"/>
  <c r="BE45" i="2"/>
  <c r="BI45" i="2"/>
  <c r="BM45" i="2"/>
  <c r="CF45" i="2" s="1"/>
  <c r="BQ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E57" i="2"/>
  <c r="BI57" i="2"/>
  <c r="BM57" i="2"/>
  <c r="BQ57" i="2"/>
  <c r="BU58" i="2"/>
  <c r="BU59" i="2"/>
  <c r="BU60" i="2"/>
  <c r="BU61" i="2"/>
  <c r="BU62" i="2"/>
  <c r="BU63" i="2"/>
  <c r="BU65" i="2"/>
  <c r="BU66" i="2"/>
  <c r="BU68" i="2"/>
  <c r="BE68" i="2"/>
  <c r="BI68" i="2"/>
  <c r="CF68" i="2" s="1"/>
  <c r="BM68" i="2"/>
  <c r="BQ68" i="2"/>
  <c r="BU69" i="2"/>
  <c r="BU70" i="2"/>
  <c r="BU71" i="2"/>
  <c r="BU72" i="2"/>
  <c r="BE72" i="2"/>
  <c r="BI72" i="2"/>
  <c r="CF72" i="2" s="1"/>
  <c r="BM72" i="2"/>
  <c r="BQ72" i="2"/>
  <c r="CE72" i="2"/>
  <c r="BU73" i="2"/>
  <c r="BU74" i="2"/>
  <c r="BU75" i="2"/>
  <c r="BU76" i="2"/>
  <c r="BU77" i="2"/>
  <c r="BU42" i="2"/>
  <c r="BU37" i="2"/>
  <c r="BU13" i="2"/>
  <c r="BU27" i="2"/>
  <c r="BU19" i="2"/>
  <c r="BU44" i="2"/>
  <c r="BQ10" i="2"/>
  <c r="BQ9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6" i="2"/>
  <c r="CF26" i="2" s="1"/>
  <c r="BQ27" i="2"/>
  <c r="BQ28" i="2"/>
  <c r="BQ29" i="2"/>
  <c r="BQ30" i="2"/>
  <c r="BQ31" i="2"/>
  <c r="BQ32" i="2"/>
  <c r="BQ33" i="2"/>
  <c r="BQ34" i="2"/>
  <c r="BQ35" i="2"/>
  <c r="BQ36" i="2"/>
  <c r="BQ37" i="2"/>
  <c r="BQ38" i="2"/>
  <c r="AC44" i="10" s="1"/>
  <c r="BQ40" i="2"/>
  <c r="BQ41" i="2"/>
  <c r="BQ42" i="2"/>
  <c r="BQ43" i="2"/>
  <c r="BQ44" i="2"/>
  <c r="BQ46" i="2"/>
  <c r="BQ47" i="2"/>
  <c r="BQ48" i="2"/>
  <c r="BQ49" i="2"/>
  <c r="BQ50" i="2"/>
  <c r="BQ51" i="2"/>
  <c r="BQ52" i="2"/>
  <c r="CF52" i="2" s="1"/>
  <c r="BQ53" i="2"/>
  <c r="BQ54" i="2"/>
  <c r="BQ55" i="2"/>
  <c r="BQ56" i="2"/>
  <c r="CF56" i="2" s="1"/>
  <c r="BQ58" i="2"/>
  <c r="BQ59" i="2"/>
  <c r="BQ60" i="2"/>
  <c r="BQ61" i="2"/>
  <c r="CF61" i="2" s="1"/>
  <c r="BQ62" i="2"/>
  <c r="BQ63" i="2"/>
  <c r="BQ65" i="2"/>
  <c r="BQ66" i="2"/>
  <c r="CF66" i="2" s="1"/>
  <c r="BQ69" i="2"/>
  <c r="BQ70" i="2"/>
  <c r="BQ71" i="2"/>
  <c r="BQ73" i="2"/>
  <c r="CF73" i="2" s="1"/>
  <c r="BQ74" i="2"/>
  <c r="BQ75" i="2"/>
  <c r="BQ76" i="2"/>
  <c r="BQ77" i="2"/>
  <c r="CF77" i="2" s="1"/>
  <c r="BE47" i="2"/>
  <c r="BI47" i="2"/>
  <c r="BM47" i="2"/>
  <c r="CC9" i="2"/>
  <c r="CC8" i="2" s="1"/>
  <c r="BY9" i="2"/>
  <c r="BU9" i="2"/>
  <c r="BM9" i="2"/>
  <c r="BE9" i="2"/>
  <c r="BI9" i="2"/>
  <c r="CE10" i="2"/>
  <c r="CE11" i="2"/>
  <c r="CE12" i="2"/>
  <c r="CE13" i="2"/>
  <c r="CE14" i="2"/>
  <c r="CE15" i="2"/>
  <c r="CE16" i="2"/>
  <c r="CE18" i="2"/>
  <c r="CE19" i="2"/>
  <c r="CE21" i="2"/>
  <c r="CE22" i="2"/>
  <c r="CE23" i="2"/>
  <c r="CE24" i="2"/>
  <c r="CE25" i="2"/>
  <c r="CE26" i="2"/>
  <c r="CE27" i="2"/>
  <c r="CE30" i="2"/>
  <c r="CE31" i="2"/>
  <c r="CE33" i="2"/>
  <c r="CE34" i="2"/>
  <c r="CE35" i="2"/>
  <c r="CE36" i="2"/>
  <c r="CE40" i="2"/>
  <c r="CE41" i="2"/>
  <c r="CE42" i="2"/>
  <c r="CE43" i="2"/>
  <c r="CE45" i="2"/>
  <c r="CE47" i="2"/>
  <c r="CE48" i="2"/>
  <c r="CE49" i="2"/>
  <c r="CE51" i="2"/>
  <c r="CE53" i="2"/>
  <c r="CE54" i="2"/>
  <c r="CE55" i="2"/>
  <c r="CE57" i="2"/>
  <c r="CE59" i="2"/>
  <c r="BE59" i="2"/>
  <c r="BI59" i="2"/>
  <c r="BM59" i="2"/>
  <c r="CE61" i="2"/>
  <c r="CE63" i="2"/>
  <c r="CE65" i="2"/>
  <c r="CE69" i="2"/>
  <c r="CE71" i="2"/>
  <c r="CE74" i="2"/>
  <c r="CE76" i="2"/>
  <c r="CE9" i="2"/>
  <c r="CE8" i="2" s="1"/>
  <c r="BZ8" i="2"/>
  <c r="BX8" i="2"/>
  <c r="BV8" i="2"/>
  <c r="BT8" i="2"/>
  <c r="BR8" i="2"/>
  <c r="BP8" i="2"/>
  <c r="F14" i="2"/>
  <c r="E14" i="2"/>
  <c r="F28" i="2"/>
  <c r="I28" i="2"/>
  <c r="J28" i="2" s="1"/>
  <c r="E28" i="2"/>
  <c r="F27" i="2"/>
  <c r="E27" i="2"/>
  <c r="E37" i="2"/>
  <c r="F37" i="2"/>
  <c r="BM10" i="2"/>
  <c r="AA16" i="10" s="1"/>
  <c r="BI10" i="2"/>
  <c r="BE10" i="2"/>
  <c r="C9" i="1"/>
  <c r="F19" i="2"/>
  <c r="E19" i="2"/>
  <c r="F16" i="2"/>
  <c r="E16" i="2"/>
  <c r="F15" i="2"/>
  <c r="E15" i="2"/>
  <c r="F18" i="2"/>
  <c r="E18" i="2"/>
  <c r="F17" i="2"/>
  <c r="E17" i="2"/>
  <c r="P5" i="10"/>
  <c r="D7" i="2"/>
  <c r="E7" i="2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BM11" i="2"/>
  <c r="BM19" i="2"/>
  <c r="BM16" i="2"/>
  <c r="BM14" i="2"/>
  <c r="BM13" i="2"/>
  <c r="BM12" i="2"/>
  <c r="BM28" i="2"/>
  <c r="BM27" i="2"/>
  <c r="BE27" i="2"/>
  <c r="BI27" i="2"/>
  <c r="BM31" i="2"/>
  <c r="BM30" i="2"/>
  <c r="BM29" i="2"/>
  <c r="BM37" i="2"/>
  <c r="BE37" i="2"/>
  <c r="BI37" i="2"/>
  <c r="CF37" i="2" s="1"/>
  <c r="BM38" i="2"/>
  <c r="BM15" i="2"/>
  <c r="BM17" i="2"/>
  <c r="BM18" i="2"/>
  <c r="BM20" i="2"/>
  <c r="BM21" i="2"/>
  <c r="BM22" i="2"/>
  <c r="BM23" i="2"/>
  <c r="BM24" i="2"/>
  <c r="BM26" i="2"/>
  <c r="BM32" i="2"/>
  <c r="BM33" i="2"/>
  <c r="BM34" i="2"/>
  <c r="BM35" i="2"/>
  <c r="BE35" i="2"/>
  <c r="BI35" i="2"/>
  <c r="CF35" i="2" s="1"/>
  <c r="BM36" i="2"/>
  <c r="BM40" i="2"/>
  <c r="BM41" i="2"/>
  <c r="CF41" i="2"/>
  <c r="BE41" i="2"/>
  <c r="BI41" i="2"/>
  <c r="BM42" i="2"/>
  <c r="BM43" i="2"/>
  <c r="BE43" i="2"/>
  <c r="BI43" i="2"/>
  <c r="BM46" i="2"/>
  <c r="BE46" i="2"/>
  <c r="BI46" i="2"/>
  <c r="BM48" i="2"/>
  <c r="BM49" i="2"/>
  <c r="BM50" i="2"/>
  <c r="CF50" i="2" s="1"/>
  <c r="BE50" i="2"/>
  <c r="BI50" i="2"/>
  <c r="BM51" i="2"/>
  <c r="BM52" i="2"/>
  <c r="BM53" i="2"/>
  <c r="BM54" i="2"/>
  <c r="BE54" i="2"/>
  <c r="BI54" i="2"/>
  <c r="BM55" i="2"/>
  <c r="BM56" i="2"/>
  <c r="BE56" i="2"/>
  <c r="BI56" i="2"/>
  <c r="BM58" i="2"/>
  <c r="BE58" i="2"/>
  <c r="BI58" i="2"/>
  <c r="BM60" i="2"/>
  <c r="BE60" i="2"/>
  <c r="BI60" i="2"/>
  <c r="BM61" i="2"/>
  <c r="BM62" i="2"/>
  <c r="BE62" i="2"/>
  <c r="BI62" i="2"/>
  <c r="BM63" i="2"/>
  <c r="BM65" i="2"/>
  <c r="BM66" i="2"/>
  <c r="BE66" i="2"/>
  <c r="BI66" i="2"/>
  <c r="BM69" i="2"/>
  <c r="CF69" i="2" s="1"/>
  <c r="BM70" i="2"/>
  <c r="BM71" i="2"/>
  <c r="BM73" i="2"/>
  <c r="BE73" i="2"/>
  <c r="BI73" i="2"/>
  <c r="BM74" i="2"/>
  <c r="BM75" i="2"/>
  <c r="BE75" i="2"/>
  <c r="BI75" i="2"/>
  <c r="BM76" i="2"/>
  <c r="BM77" i="2"/>
  <c r="BE77" i="2"/>
  <c r="BI77" i="2"/>
  <c r="BM44" i="2"/>
  <c r="BI11" i="2"/>
  <c r="BE11" i="2"/>
  <c r="BI19" i="2"/>
  <c r="BE19" i="2"/>
  <c r="BI16" i="2"/>
  <c r="BI14" i="2"/>
  <c r="CF14" i="2" s="1"/>
  <c r="BE14" i="2"/>
  <c r="BI12" i="2"/>
  <c r="BI13" i="2"/>
  <c r="BE16" i="2"/>
  <c r="CF16" i="2" s="1"/>
  <c r="BE12" i="2"/>
  <c r="BE13" i="2"/>
  <c r="A12" i="9"/>
  <c r="I12" i="9"/>
  <c r="A13" i="9"/>
  <c r="I13" i="9"/>
  <c r="A14" i="9"/>
  <c r="I14" i="9"/>
  <c r="A15" i="9"/>
  <c r="I15" i="9"/>
  <c r="A16" i="9"/>
  <c r="I16" i="9"/>
  <c r="A17" i="9"/>
  <c r="I17" i="9"/>
  <c r="BI15" i="2"/>
  <c r="CF15" i="2"/>
  <c r="BI18" i="2"/>
  <c r="BE18" i="2"/>
  <c r="BE15" i="2"/>
  <c r="D5" i="10"/>
  <c r="D13" i="10"/>
  <c r="E13" i="10" s="1"/>
  <c r="F13" i="10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Q13" i="10" s="1"/>
  <c r="R13" i="10" s="1"/>
  <c r="S13" i="10" s="1"/>
  <c r="BE49" i="2"/>
  <c r="BI49" i="2"/>
  <c r="BE61" i="2"/>
  <c r="BI61" i="2"/>
  <c r="BE65" i="2"/>
  <c r="BI65" i="2"/>
  <c r="CF65" i="2" s="1"/>
  <c r="BE76" i="2"/>
  <c r="BI76" i="2"/>
  <c r="BE74" i="2"/>
  <c r="BI74" i="2"/>
  <c r="CF74" i="2" s="1"/>
  <c r="BE71" i="2"/>
  <c r="BI71" i="2"/>
  <c r="BE70" i="2"/>
  <c r="BI70" i="2"/>
  <c r="BE69" i="2"/>
  <c r="BI69" i="2"/>
  <c r="BE63" i="2"/>
  <c r="BI63" i="2"/>
  <c r="BE55" i="2"/>
  <c r="BI55" i="2"/>
  <c r="BE53" i="2"/>
  <c r="BI53" i="2"/>
  <c r="BE52" i="2"/>
  <c r="BI52" i="2"/>
  <c r="BE51" i="2"/>
  <c r="BI51" i="2"/>
  <c r="CF51" i="2" s="1"/>
  <c r="BE48" i="2"/>
  <c r="BI48" i="2"/>
  <c r="BE44" i="2"/>
  <c r="BI44" i="2"/>
  <c r="BE42" i="2"/>
  <c r="BI42" i="2"/>
  <c r="BE40" i="2"/>
  <c r="BI40" i="2"/>
  <c r="CF40" i="2" s="1"/>
  <c r="BE38" i="2"/>
  <c r="BI38" i="2"/>
  <c r="BE36" i="2"/>
  <c r="BI36" i="2"/>
  <c r="BE34" i="2"/>
  <c r="BI34" i="2"/>
  <c r="BE33" i="2"/>
  <c r="BI33" i="2"/>
  <c r="BE32" i="2"/>
  <c r="BI32" i="2"/>
  <c r="BE31" i="2"/>
  <c r="BI31" i="2"/>
  <c r="BE30" i="2"/>
  <c r="BI30" i="2"/>
  <c r="BE29" i="2"/>
  <c r="BI29" i="2"/>
  <c r="BE28" i="2"/>
  <c r="BI28" i="2"/>
  <c r="CF28" i="2" s="1"/>
  <c r="BE26" i="2"/>
  <c r="BI26" i="2"/>
  <c r="BE24" i="2"/>
  <c r="BI24" i="2"/>
  <c r="BE23" i="2"/>
  <c r="BI23" i="2"/>
  <c r="BE22" i="2"/>
  <c r="BI22" i="2"/>
  <c r="BE21" i="2"/>
  <c r="BI21" i="2"/>
  <c r="BE20" i="2"/>
  <c r="BI20" i="2"/>
  <c r="I14" i="2"/>
  <c r="J14" i="2" s="1"/>
  <c r="I15" i="2"/>
  <c r="J15" i="2" s="1"/>
  <c r="F20" i="2"/>
  <c r="I20" i="2"/>
  <c r="J20" i="2" s="1"/>
  <c r="F21" i="2"/>
  <c r="F22" i="2"/>
  <c r="F23" i="2"/>
  <c r="E20" i="2"/>
  <c r="E21" i="2"/>
  <c r="E22" i="2"/>
  <c r="E23" i="2"/>
  <c r="E24" i="2"/>
  <c r="A7" i="2"/>
  <c r="BE17" i="2"/>
  <c r="BI17" i="2"/>
  <c r="B15" i="10"/>
  <c r="B16" i="10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O7" i="9"/>
  <c r="O8" i="9" s="1"/>
  <c r="O9" i="9" s="1"/>
  <c r="C5" i="7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15" i="10"/>
  <c r="N7" i="9"/>
  <c r="N8" i="9" s="1"/>
  <c r="N9" i="9" s="1"/>
  <c r="M7" i="9"/>
  <c r="M8" i="9" s="1"/>
  <c r="M9" i="9" s="1"/>
  <c r="L7" i="9"/>
  <c r="L8" i="9" s="1"/>
  <c r="L9" i="9" s="1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6" i="9"/>
  <c r="K6" i="9"/>
  <c r="G7" i="9"/>
  <c r="G8" i="9" s="1"/>
  <c r="G9" i="9" s="1"/>
  <c r="F7" i="9"/>
  <c r="F8" i="9" s="1"/>
  <c r="F9" i="9" s="1"/>
  <c r="E7" i="9"/>
  <c r="E8" i="9" s="1"/>
  <c r="E9" i="9" s="1"/>
  <c r="D7" i="9"/>
  <c r="D8" i="9" s="1"/>
  <c r="D9" i="9" s="1"/>
  <c r="B5" i="9"/>
  <c r="I5" i="9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6" i="2"/>
  <c r="E35" i="2"/>
  <c r="E34" i="2"/>
  <c r="E33" i="2"/>
  <c r="E32" i="2"/>
  <c r="E31" i="2"/>
  <c r="E30" i="2"/>
  <c r="E29" i="2"/>
  <c r="E26" i="2"/>
  <c r="E25" i="2"/>
  <c r="F24" i="2"/>
  <c r="F25" i="2"/>
  <c r="F26" i="2"/>
  <c r="F29" i="2"/>
  <c r="F30" i="2"/>
  <c r="F31" i="2"/>
  <c r="F32" i="2"/>
  <c r="F33" i="2"/>
  <c r="F34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L20" i="7"/>
  <c r="J5" i="7"/>
  <c r="N14" i="9"/>
  <c r="N15" i="9"/>
  <c r="N16" i="9" s="1"/>
  <c r="O14" i="9"/>
  <c r="O15" i="9" s="1"/>
  <c r="O16" i="9" s="1"/>
  <c r="M14" i="9"/>
  <c r="M15" i="9" s="1"/>
  <c r="M16" i="9" s="1"/>
  <c r="L14" i="9"/>
  <c r="L15" i="9" s="1"/>
  <c r="L16" i="9" s="1"/>
  <c r="O11" i="9"/>
  <c r="O12" i="9"/>
  <c r="N11" i="9"/>
  <c r="N12" i="9"/>
  <c r="M11" i="9"/>
  <c r="M12" i="9"/>
  <c r="L11" i="9"/>
  <c r="L12" i="9"/>
  <c r="O4" i="9"/>
  <c r="N4" i="9"/>
  <c r="M4" i="9"/>
  <c r="L4" i="9"/>
  <c r="E14" i="9"/>
  <c r="E15" i="9"/>
  <c r="E16" i="9" s="1"/>
  <c r="F14" i="9"/>
  <c r="F15" i="9" s="1"/>
  <c r="F16" i="9" s="1"/>
  <c r="G14" i="9"/>
  <c r="G15" i="9" s="1"/>
  <c r="G16" i="9" s="1"/>
  <c r="D14" i="9"/>
  <c r="D15" i="9" s="1"/>
  <c r="D16" i="9" s="1"/>
  <c r="E11" i="9"/>
  <c r="E12" i="9"/>
  <c r="F11" i="9"/>
  <c r="F12" i="9"/>
  <c r="G11" i="9"/>
  <c r="G12" i="9"/>
  <c r="D11" i="9"/>
  <c r="D12" i="9"/>
  <c r="L21" i="7"/>
  <c r="L24" i="7"/>
  <c r="CD8" i="2"/>
  <c r="CB8" i="2"/>
  <c r="BN8" i="2"/>
  <c r="BL8" i="2"/>
  <c r="BJ8" i="2"/>
  <c r="BH8" i="2"/>
  <c r="BF8" i="2"/>
  <c r="BD8" i="2"/>
  <c r="AT8" i="2"/>
  <c r="AP8" i="2"/>
  <c r="AJ8" i="2"/>
  <c r="AE8" i="2"/>
  <c r="H3" i="1"/>
  <c r="K29" i="2"/>
  <c r="K19" i="2"/>
  <c r="K30" i="2"/>
  <c r="K17" i="2"/>
  <c r="AA12" i="2"/>
  <c r="AB13" i="2"/>
  <c r="AB11" i="2"/>
  <c r="AA13" i="2"/>
  <c r="AA11" i="2"/>
  <c r="T19" i="7"/>
  <c r="AB10" i="2"/>
  <c r="AA10" i="2"/>
  <c r="AB9" i="2"/>
  <c r="AB158" i="2"/>
  <c r="AA158" i="2"/>
  <c r="AA9" i="2"/>
  <c r="C174" i="7"/>
  <c r="C149" i="10"/>
  <c r="Q149" i="10" s="1"/>
  <c r="C15" i="10"/>
  <c r="AA15" i="10" s="1"/>
  <c r="I12" i="2"/>
  <c r="J12" i="2" s="1"/>
  <c r="I9" i="2"/>
  <c r="J9" i="2" s="1"/>
  <c r="D32" i="7"/>
  <c r="A32" i="7" s="1"/>
  <c r="C7" i="1"/>
  <c r="C55" i="7"/>
  <c r="R55" i="7" s="1"/>
  <c r="S148" i="7"/>
  <c r="K25" i="2"/>
  <c r="K14" i="2"/>
  <c r="K16" i="2"/>
  <c r="K9" i="2"/>
  <c r="K11" i="2"/>
  <c r="C168" i="7"/>
  <c r="C42" i="7"/>
  <c r="D42" i="7" s="1"/>
  <c r="C171" i="7"/>
  <c r="B171" i="7" s="1"/>
  <c r="CK158" i="2"/>
  <c r="I11" i="2"/>
  <c r="J11" i="2" s="1"/>
  <c r="I35" i="2"/>
  <c r="J35" i="2" s="1"/>
  <c r="I10" i="2"/>
  <c r="J10" i="2" s="1"/>
  <c r="C157" i="7"/>
  <c r="I19" i="2"/>
  <c r="J19" i="2" s="1"/>
  <c r="I64" i="2"/>
  <c r="J64" i="2" s="1"/>
  <c r="I16" i="2"/>
  <c r="J16" i="2" s="1"/>
  <c r="I37" i="2"/>
  <c r="J37" i="2" s="1"/>
  <c r="CK99" i="2"/>
  <c r="S124" i="7"/>
  <c r="I36" i="2"/>
  <c r="J36" i="2" s="1"/>
  <c r="I18" i="2"/>
  <c r="J18" i="2" s="1"/>
  <c r="I46" i="2"/>
  <c r="J46" i="2" s="1"/>
  <c r="I38" i="2"/>
  <c r="J38" i="2" s="1"/>
  <c r="I47" i="2"/>
  <c r="J47" i="2" s="1"/>
  <c r="I65" i="2"/>
  <c r="J65" i="2" s="1"/>
  <c r="I45" i="2"/>
  <c r="J45" i="2" s="1"/>
  <c r="C114" i="7"/>
  <c r="S94" i="7"/>
  <c r="I55" i="2"/>
  <c r="J55" i="2" s="1"/>
  <c r="C48" i="7"/>
  <c r="C107" i="7"/>
  <c r="C99" i="7"/>
  <c r="C44" i="7"/>
  <c r="C111" i="7"/>
  <c r="F111" i="7" s="1"/>
  <c r="CF122" i="2"/>
  <c r="C122" i="7"/>
  <c r="C165" i="7"/>
  <c r="S111" i="7"/>
  <c r="R117" i="7"/>
  <c r="G117" i="7"/>
  <c r="F117" i="7"/>
  <c r="F90" i="13" s="1"/>
  <c r="C90" i="12"/>
  <c r="D117" i="7"/>
  <c r="Q117" i="7"/>
  <c r="E117" i="7"/>
  <c r="C90" i="13"/>
  <c r="B117" i="7"/>
  <c r="G121" i="12"/>
  <c r="E77" i="7"/>
  <c r="G77" i="7"/>
  <c r="S151" i="7"/>
  <c r="G86" i="12"/>
  <c r="G67" i="12"/>
  <c r="C177" i="7"/>
  <c r="R177" i="7"/>
  <c r="C46" i="7"/>
  <c r="B46" i="7" s="1"/>
  <c r="C98" i="7"/>
  <c r="C121" i="7"/>
  <c r="C179" i="7"/>
  <c r="C112" i="7"/>
  <c r="C128" i="10"/>
  <c r="N128" i="10" s="1"/>
  <c r="C67" i="7"/>
  <c r="C61" i="7"/>
  <c r="D61" i="7" s="1"/>
  <c r="C164" i="7"/>
  <c r="C139" i="7"/>
  <c r="F112" i="10"/>
  <c r="C129" i="7"/>
  <c r="C64" i="7"/>
  <c r="C39" i="7"/>
  <c r="D176" i="7"/>
  <c r="B77" i="7"/>
  <c r="C50" i="12"/>
  <c r="I50" i="12" s="1"/>
  <c r="C143" i="7"/>
  <c r="C140" i="7"/>
  <c r="C131" i="7"/>
  <c r="C104" i="13" s="1"/>
  <c r="B104" i="13" s="1"/>
  <c r="C74" i="7"/>
  <c r="C66" i="7"/>
  <c r="C169" i="7"/>
  <c r="C166" i="7"/>
  <c r="C150" i="7"/>
  <c r="C84" i="7"/>
  <c r="CK20" i="2"/>
  <c r="CK59" i="2"/>
  <c r="CK44" i="2"/>
  <c r="CK42" i="2"/>
  <c r="S161" i="7"/>
  <c r="S157" i="7"/>
  <c r="G134" i="12"/>
  <c r="G152" i="13"/>
  <c r="S126" i="7"/>
  <c r="G84" i="13"/>
  <c r="S97" i="7"/>
  <c r="G70" i="13"/>
  <c r="G70" i="12"/>
  <c r="G91" i="13"/>
  <c r="S118" i="7"/>
  <c r="G91" i="12"/>
  <c r="G99" i="13"/>
  <c r="G128" i="12"/>
  <c r="G128" i="13"/>
  <c r="S155" i="7"/>
  <c r="G150" i="12"/>
  <c r="S177" i="7"/>
  <c r="G131" i="12"/>
  <c r="G131" i="13"/>
  <c r="G136" i="12"/>
  <c r="G146" i="12"/>
  <c r="G135" i="12"/>
  <c r="S162" i="7"/>
  <c r="G145" i="13"/>
  <c r="S172" i="7"/>
  <c r="G113" i="12"/>
  <c r="S140" i="7"/>
  <c r="G113" i="13"/>
  <c r="G64" i="12"/>
  <c r="G64" i="13"/>
  <c r="S91" i="7"/>
  <c r="S152" i="7"/>
  <c r="G125" i="13"/>
  <c r="G100" i="12"/>
  <c r="S127" i="7"/>
  <c r="S116" i="7"/>
  <c r="CK22" i="2"/>
  <c r="G95" i="12"/>
  <c r="S122" i="7"/>
  <c r="G95" i="13"/>
  <c r="G123" i="12"/>
  <c r="S144" i="7"/>
  <c r="G117" i="13"/>
  <c r="G117" i="12"/>
  <c r="G110" i="13"/>
  <c r="S137" i="7"/>
  <c r="G110" i="12"/>
  <c r="G141" i="12"/>
  <c r="G141" i="13"/>
  <c r="S145" i="7"/>
  <c r="G114" i="13"/>
  <c r="G93" i="12"/>
  <c r="G93" i="13"/>
  <c r="S120" i="7"/>
  <c r="G139" i="12"/>
  <c r="G139" i="13"/>
  <c r="S159" i="7"/>
  <c r="G132" i="13"/>
  <c r="S156" i="7"/>
  <c r="G88" i="12"/>
  <c r="G88" i="13"/>
  <c r="S115" i="7"/>
  <c r="G78" i="12"/>
  <c r="G78" i="13"/>
  <c r="G63" i="13"/>
  <c r="G63" i="12"/>
  <c r="G108" i="13"/>
  <c r="G104" i="12"/>
  <c r="S131" i="7"/>
  <c r="G80" i="12"/>
  <c r="S107" i="7"/>
  <c r="G81" i="12"/>
  <c r="G81" i="13"/>
  <c r="G77" i="12"/>
  <c r="S104" i="7"/>
  <c r="G77" i="13"/>
  <c r="S100" i="7"/>
  <c r="G73" i="13"/>
  <c r="C73" i="7"/>
  <c r="C21" i="10"/>
  <c r="C100" i="7"/>
  <c r="C65" i="10"/>
  <c r="C78" i="7"/>
  <c r="C61" i="10"/>
  <c r="J61" i="10" s="1"/>
  <c r="C59" i="7"/>
  <c r="C56" i="7"/>
  <c r="C24" i="10"/>
  <c r="P24" i="10" s="1"/>
  <c r="C41" i="7"/>
  <c r="C37" i="7"/>
  <c r="C33" i="7"/>
  <c r="C38" i="7"/>
  <c r="G82" i="12"/>
  <c r="S101" i="7"/>
  <c r="G74" i="12"/>
  <c r="G83" i="12"/>
  <c r="S98" i="7"/>
  <c r="C96" i="7"/>
  <c r="C94" i="7"/>
  <c r="C91" i="7"/>
  <c r="C105" i="7"/>
  <c r="C101" i="7"/>
  <c r="G66" i="13"/>
  <c r="S93" i="7"/>
  <c r="C106" i="7"/>
  <c r="E106" i="7" s="1"/>
  <c r="C71" i="7"/>
  <c r="E15" i="10"/>
  <c r="E95" i="7"/>
  <c r="C145" i="12"/>
  <c r="G173" i="7"/>
  <c r="F173" i="7"/>
  <c r="I173" i="7"/>
  <c r="K173" i="7" s="1"/>
  <c r="R176" i="7"/>
  <c r="C149" i="13"/>
  <c r="H149" i="13"/>
  <c r="G176" i="7"/>
  <c r="F176" i="7"/>
  <c r="C5" i="13"/>
  <c r="D5" i="13" s="1"/>
  <c r="E32" i="7"/>
  <c r="G32" i="7"/>
  <c r="F32" i="7"/>
  <c r="I32" i="7" s="1"/>
  <c r="H32" i="7" s="1"/>
  <c r="C5" i="12"/>
  <c r="F168" i="7"/>
  <c r="C141" i="13"/>
  <c r="C120" i="12"/>
  <c r="F147" i="7"/>
  <c r="F120" i="13" s="1"/>
  <c r="I147" i="7"/>
  <c r="N147" i="7" s="1"/>
  <c r="C120" i="13"/>
  <c r="B120" i="13" s="1"/>
  <c r="D147" i="7"/>
  <c r="Q147" i="7"/>
  <c r="G147" i="7"/>
  <c r="B95" i="7"/>
  <c r="C68" i="13"/>
  <c r="B68" i="13" s="1"/>
  <c r="Q95" i="7"/>
  <c r="D95" i="7"/>
  <c r="R95" i="7"/>
  <c r="B55" i="7"/>
  <c r="E44" i="7"/>
  <c r="D163" i="7"/>
  <c r="R173" i="7"/>
  <c r="Q173" i="7"/>
  <c r="B173" i="7"/>
  <c r="E173" i="7"/>
  <c r="C146" i="12"/>
  <c r="B146" i="12" s="1"/>
  <c r="D146" i="12"/>
  <c r="D173" i="7"/>
  <c r="A173" i="7" s="1"/>
  <c r="F42" i="7"/>
  <c r="W22" i="7"/>
  <c r="V22" i="7"/>
  <c r="B3" i="13"/>
  <c r="B3" i="12"/>
  <c r="R77" i="7"/>
  <c r="G111" i="7"/>
  <c r="U23" i="7"/>
  <c r="V23" i="7"/>
  <c r="W23" i="7"/>
  <c r="L38" i="2"/>
  <c r="G34" i="12" s="1"/>
  <c r="L50" i="2"/>
  <c r="G46" i="12" s="1"/>
  <c r="L17" i="2"/>
  <c r="L10" i="2"/>
  <c r="L26" i="2"/>
  <c r="L16" i="2"/>
  <c r="G12" i="13" s="1"/>
  <c r="L51" i="2"/>
  <c r="S74" i="7"/>
  <c r="L43" i="2"/>
  <c r="S66" i="7" s="1"/>
  <c r="L63" i="2"/>
  <c r="G59" i="13" s="1"/>
  <c r="L52" i="2"/>
  <c r="L29" i="2"/>
  <c r="L35" i="2"/>
  <c r="G31" i="12" s="1"/>
  <c r="L15" i="2"/>
  <c r="L27" i="2"/>
  <c r="L31" i="2"/>
  <c r="L54" i="2"/>
  <c r="L37" i="2"/>
  <c r="L46" i="2"/>
  <c r="L61" i="2"/>
  <c r="G57" i="13"/>
  <c r="L65" i="2"/>
  <c r="L55" i="2"/>
  <c r="L23" i="2"/>
  <c r="G19" i="12" s="1"/>
  <c r="G19" i="13"/>
  <c r="L59" i="2"/>
  <c r="S82" i="7" s="1"/>
  <c r="L9" i="2"/>
  <c r="G5" i="13" s="1"/>
  <c r="L40" i="2"/>
  <c r="L45" i="2"/>
  <c r="L13" i="2"/>
  <c r="L18" i="2"/>
  <c r="G14" i="12"/>
  <c r="L58" i="2"/>
  <c r="L12" i="2"/>
  <c r="L62" i="2"/>
  <c r="S85" i="7" s="1"/>
  <c r="L44" i="2"/>
  <c r="G40" i="13" s="1"/>
  <c r="G40" i="12"/>
  <c r="L24" i="2"/>
  <c r="G20" i="12" s="1"/>
  <c r="L34" i="2"/>
  <c r="G30" i="13" s="1"/>
  <c r="L20" i="2"/>
  <c r="G16" i="13" s="1"/>
  <c r="L25" i="2"/>
  <c r="L11" i="2"/>
  <c r="S34" i="7"/>
  <c r="L47" i="2"/>
  <c r="G43" i="12" s="1"/>
  <c r="L33" i="2"/>
  <c r="S56" i="7" s="1"/>
  <c r="L48" i="2"/>
  <c r="G44" i="12"/>
  <c r="L28" i="2"/>
  <c r="L64" i="2"/>
  <c r="L42" i="2"/>
  <c r="L41" i="2"/>
  <c r="L49" i="2"/>
  <c r="G45" i="13" s="1"/>
  <c r="L60" i="2"/>
  <c r="L19" i="2"/>
  <c r="L57" i="2"/>
  <c r="S80" i="7" s="1"/>
  <c r="L30" i="2"/>
  <c r="G26" i="12"/>
  <c r="L66" i="2"/>
  <c r="G62" i="12" s="1"/>
  <c r="L53" i="2"/>
  <c r="L36" i="2"/>
  <c r="S59" i="7" s="1"/>
  <c r="L21" i="2"/>
  <c r="L32" i="2"/>
  <c r="G28" i="12"/>
  <c r="L39" i="2"/>
  <c r="G35" i="12" s="1"/>
  <c r="L14" i="2"/>
  <c r="S37" i="7" s="1"/>
  <c r="L22" i="2"/>
  <c r="G18" i="12" s="1"/>
  <c r="L56" i="2"/>
  <c r="G52" i="13" s="1"/>
  <c r="B111" i="7"/>
  <c r="Q151" i="7"/>
  <c r="C124" i="13"/>
  <c r="H90" i="12"/>
  <c r="R96" i="7"/>
  <c r="F151" i="7"/>
  <c r="I151" i="7" s="1"/>
  <c r="L151" i="7" s="1"/>
  <c r="B151" i="7"/>
  <c r="F177" i="7"/>
  <c r="F150" i="13" s="1"/>
  <c r="D164" i="7"/>
  <c r="G177" i="7"/>
  <c r="D63" i="7"/>
  <c r="F172" i="7"/>
  <c r="C153" i="13"/>
  <c r="G180" i="7"/>
  <c r="AB152" i="10"/>
  <c r="D131" i="7"/>
  <c r="C69" i="12"/>
  <c r="E69" i="12" s="1"/>
  <c r="B67" i="7"/>
  <c r="D67" i="7"/>
  <c r="G150" i="7"/>
  <c r="Q63" i="7"/>
  <c r="C36" i="13"/>
  <c r="B36" i="13" s="1"/>
  <c r="B164" i="7"/>
  <c r="G164" i="7"/>
  <c r="Q164" i="7"/>
  <c r="C137" i="12"/>
  <c r="I137" i="12"/>
  <c r="E164" i="7"/>
  <c r="CG131" i="2"/>
  <c r="CJ131" i="2" s="1"/>
  <c r="E37" i="7"/>
  <c r="F45" i="7"/>
  <c r="B60" i="7"/>
  <c r="E45" i="7"/>
  <c r="D78" i="7"/>
  <c r="B73" i="7"/>
  <c r="C51" i="12"/>
  <c r="F106" i="7"/>
  <c r="I106" i="7" s="1"/>
  <c r="G106" i="7"/>
  <c r="Q82" i="7"/>
  <c r="G82" i="7"/>
  <c r="D82" i="7"/>
  <c r="F82" i="7"/>
  <c r="I82" i="7" s="1"/>
  <c r="H82" i="7" s="1"/>
  <c r="C55" i="13"/>
  <c r="C55" i="12"/>
  <c r="I55" i="12" s="1"/>
  <c r="B82" i="7"/>
  <c r="E82" i="7"/>
  <c r="R45" i="7"/>
  <c r="R32" i="7"/>
  <c r="B5" i="13"/>
  <c r="E5" i="12"/>
  <c r="B5" i="12"/>
  <c r="H120" i="13"/>
  <c r="S40" i="7"/>
  <c r="A95" i="7"/>
  <c r="I68" i="13"/>
  <c r="I146" i="12"/>
  <c r="E146" i="12"/>
  <c r="G39" i="13"/>
  <c r="G39" i="12"/>
  <c r="S58" i="7"/>
  <c r="G12" i="12"/>
  <c r="S39" i="7"/>
  <c r="K33" i="2"/>
  <c r="K22" i="2"/>
  <c r="K20" i="2"/>
  <c r="K27" i="2"/>
  <c r="K21" i="2"/>
  <c r="K13" i="2"/>
  <c r="K23" i="2"/>
  <c r="K10" i="2"/>
  <c r="K18" i="2"/>
  <c r="K12" i="2"/>
  <c r="K31" i="2"/>
  <c r="K28" i="2"/>
  <c r="G26" i="13"/>
  <c r="S53" i="7"/>
  <c r="K26" i="2"/>
  <c r="S67" i="7"/>
  <c r="S46" i="7"/>
  <c r="S69" i="7"/>
  <c r="G42" i="12"/>
  <c r="G42" i="13"/>
  <c r="K15" i="2"/>
  <c r="S89" i="7"/>
  <c r="G62" i="13"/>
  <c r="G28" i="13"/>
  <c r="G45" i="12"/>
  <c r="S41" i="7"/>
  <c r="G14" i="13"/>
  <c r="G51" i="13"/>
  <c r="K24" i="2"/>
  <c r="G56" i="12"/>
  <c r="G37" i="12"/>
  <c r="S57" i="7"/>
  <c r="G30" i="12"/>
  <c r="G41" i="13"/>
  <c r="K32" i="2"/>
  <c r="R78" i="7"/>
  <c r="B137" i="12"/>
  <c r="E55" i="12"/>
  <c r="I5" i="13"/>
  <c r="I5" i="12"/>
  <c r="I51" i="12"/>
  <c r="R61" i="7"/>
  <c r="B122" i="7"/>
  <c r="C95" i="13"/>
  <c r="C145" i="13"/>
  <c r="D172" i="7"/>
  <c r="R172" i="7"/>
  <c r="Q168" i="7"/>
  <c r="CF31" i="2"/>
  <c r="CF92" i="2"/>
  <c r="S154" i="7"/>
  <c r="G127" i="12"/>
  <c r="G127" i="13"/>
  <c r="G123" i="13"/>
  <c r="G119" i="13"/>
  <c r="S146" i="7"/>
  <c r="G119" i="12"/>
  <c r="G115" i="12"/>
  <c r="G115" i="13"/>
  <c r="G111" i="13"/>
  <c r="S138" i="7"/>
  <c r="S134" i="7"/>
  <c r="G107" i="12"/>
  <c r="G96" i="12"/>
  <c r="S123" i="7"/>
  <c r="G96" i="13"/>
  <c r="G92" i="12"/>
  <c r="G92" i="13"/>
  <c r="S119" i="7"/>
  <c r="G85" i="12"/>
  <c r="S112" i="7"/>
  <c r="G82" i="13"/>
  <c r="C119" i="7"/>
  <c r="F126" i="7"/>
  <c r="F99" i="12" s="1"/>
  <c r="E168" i="7"/>
  <c r="D168" i="7"/>
  <c r="D174" i="7"/>
  <c r="C141" i="7"/>
  <c r="C114" i="12" s="1"/>
  <c r="C120" i="10"/>
  <c r="P120" i="10" s="1"/>
  <c r="C137" i="7"/>
  <c r="C133" i="7"/>
  <c r="C116" i="10"/>
  <c r="C44" i="10"/>
  <c r="E44" i="10" s="1"/>
  <c r="C57" i="7"/>
  <c r="C40" i="10"/>
  <c r="C47" i="7"/>
  <c r="C35" i="7"/>
  <c r="C8" i="13" s="1"/>
  <c r="E8" i="13" s="1"/>
  <c r="B35" i="7"/>
  <c r="B168" i="7"/>
  <c r="BB93" i="2"/>
  <c r="BB54" i="2"/>
  <c r="BB50" i="2"/>
  <c r="O152" i="10"/>
  <c r="BB130" i="2"/>
  <c r="BB125" i="2"/>
  <c r="E55" i="13"/>
  <c r="F18" i="12"/>
  <c r="Q59" i="7"/>
  <c r="G59" i="7"/>
  <c r="E169" i="7"/>
  <c r="G169" i="7"/>
  <c r="Q169" i="7"/>
  <c r="R169" i="7"/>
  <c r="C142" i="12"/>
  <c r="B169" i="7"/>
  <c r="C47" i="12"/>
  <c r="Q74" i="7"/>
  <c r="C47" i="13"/>
  <c r="E74" i="7"/>
  <c r="AB112" i="10"/>
  <c r="R112" i="10"/>
  <c r="M112" i="10"/>
  <c r="D112" i="10"/>
  <c r="J112" i="10"/>
  <c r="H112" i="10"/>
  <c r="M100" i="10"/>
  <c r="BB62" i="2"/>
  <c r="CK38" i="2"/>
  <c r="CG146" i="2"/>
  <c r="CJ146" i="2"/>
  <c r="BB134" i="2"/>
  <c r="CH134" i="2" s="1"/>
  <c r="CF129" i="2"/>
  <c r="BB101" i="2"/>
  <c r="C161" i="7"/>
  <c r="C134" i="13" s="1"/>
  <c r="D134" i="13" s="1"/>
  <c r="C144" i="7"/>
  <c r="C115" i="7"/>
  <c r="G115" i="7"/>
  <c r="C102" i="7"/>
  <c r="D102" i="7" s="1"/>
  <c r="C86" i="7"/>
  <c r="F86" i="7" s="1"/>
  <c r="C69" i="10"/>
  <c r="C68" i="7"/>
  <c r="C36" i="10"/>
  <c r="C53" i="7"/>
  <c r="C50" i="7"/>
  <c r="B50" i="7" s="1"/>
  <c r="C23" i="12"/>
  <c r="I23" i="12" s="1"/>
  <c r="C33" i="10"/>
  <c r="C43" i="7"/>
  <c r="F169" i="7"/>
  <c r="B59" i="7"/>
  <c r="Q41" i="7"/>
  <c r="F41" i="7"/>
  <c r="D41" i="7"/>
  <c r="R41" i="7"/>
  <c r="G41" i="7"/>
  <c r="C113" i="12"/>
  <c r="B140" i="7"/>
  <c r="F140" i="7"/>
  <c r="R140" i="7"/>
  <c r="E140" i="7"/>
  <c r="C113" i="13"/>
  <c r="Q29" i="10"/>
  <c r="G29" i="10"/>
  <c r="C152" i="7"/>
  <c r="C146" i="7"/>
  <c r="C136" i="7"/>
  <c r="C101" i="10"/>
  <c r="J101" i="10" s="1"/>
  <c r="C118" i="7"/>
  <c r="C90" i="7"/>
  <c r="C63" i="13"/>
  <c r="C70" i="7"/>
  <c r="I55" i="13"/>
  <c r="K112" i="10"/>
  <c r="AB29" i="10"/>
  <c r="R38" i="7"/>
  <c r="C11" i="13"/>
  <c r="E78" i="7"/>
  <c r="G78" i="7"/>
  <c r="V124" i="10"/>
  <c r="C80" i="13"/>
  <c r="I80" i="13" s="1"/>
  <c r="Q107" i="7"/>
  <c r="F112" i="7"/>
  <c r="F85" i="12" s="1"/>
  <c r="B174" i="7"/>
  <c r="F174" i="7"/>
  <c r="BB87" i="2"/>
  <c r="CF91" i="2"/>
  <c r="AB44" i="10"/>
  <c r="R44" i="10"/>
  <c r="D133" i="7"/>
  <c r="B133" i="7"/>
  <c r="R133" i="7"/>
  <c r="O40" i="10"/>
  <c r="D40" i="10"/>
  <c r="W40" i="10"/>
  <c r="I40" i="10"/>
  <c r="J40" i="10"/>
  <c r="K40" i="10"/>
  <c r="M40" i="10"/>
  <c r="D157" i="10"/>
  <c r="P157" i="10"/>
  <c r="C8" i="12"/>
  <c r="H8" i="12" s="1"/>
  <c r="Q35" i="7"/>
  <c r="R35" i="7"/>
  <c r="E35" i="7"/>
  <c r="C30" i="12"/>
  <c r="I30" i="12" s="1"/>
  <c r="D57" i="7"/>
  <c r="E57" i="7"/>
  <c r="G156" i="7"/>
  <c r="C92" i="13"/>
  <c r="E92" i="13" s="1"/>
  <c r="D141" i="7"/>
  <c r="E141" i="7"/>
  <c r="C110" i="12"/>
  <c r="D110" i="12" s="1"/>
  <c r="Q137" i="7"/>
  <c r="R137" i="7"/>
  <c r="F47" i="7"/>
  <c r="C20" i="13"/>
  <c r="J116" i="10"/>
  <c r="N124" i="10"/>
  <c r="AB124" i="10"/>
  <c r="A168" i="7"/>
  <c r="N33" i="10"/>
  <c r="C88" i="12"/>
  <c r="B88" i="12" s="1"/>
  <c r="D47" i="12"/>
  <c r="D142" i="12"/>
  <c r="B142" i="12"/>
  <c r="H142" i="12"/>
  <c r="F85" i="13"/>
  <c r="R70" i="7"/>
  <c r="C43" i="13"/>
  <c r="B70" i="7"/>
  <c r="C43" i="12"/>
  <c r="D70" i="7"/>
  <c r="F70" i="7"/>
  <c r="F118" i="7"/>
  <c r="G118" i="7"/>
  <c r="D152" i="7"/>
  <c r="E152" i="7"/>
  <c r="F152" i="7"/>
  <c r="F125" i="13" s="1"/>
  <c r="B92" i="7"/>
  <c r="C65" i="13"/>
  <c r="E65" i="13" s="1"/>
  <c r="Q144" i="7"/>
  <c r="N144" i="10"/>
  <c r="E144" i="10"/>
  <c r="U144" i="10" s="1"/>
  <c r="F142" i="13"/>
  <c r="R161" i="7"/>
  <c r="D30" i="12"/>
  <c r="E30" i="12"/>
  <c r="G38" i="12"/>
  <c r="G38" i="13"/>
  <c r="S65" i="7"/>
  <c r="G9" i="12"/>
  <c r="S84" i="7"/>
  <c r="G57" i="12"/>
  <c r="BB38" i="2"/>
  <c r="BB29" i="2"/>
  <c r="CK151" i="2"/>
  <c r="CG151" i="2"/>
  <c r="BB151" i="2"/>
  <c r="CF149" i="2"/>
  <c r="CF148" i="2"/>
  <c r="CF134" i="2"/>
  <c r="CF127" i="2"/>
  <c r="CF121" i="2"/>
  <c r="CF105" i="2"/>
  <c r="CF104" i="2"/>
  <c r="CF100" i="2"/>
  <c r="G148" i="13"/>
  <c r="G148" i="12"/>
  <c r="S175" i="7"/>
  <c r="G144" i="13"/>
  <c r="G144" i="12"/>
  <c r="S171" i="7"/>
  <c r="S129" i="7"/>
  <c r="G102" i="12"/>
  <c r="G102" i="13"/>
  <c r="G76" i="13"/>
  <c r="G76" i="12"/>
  <c r="S103" i="7"/>
  <c r="G72" i="13"/>
  <c r="S99" i="7"/>
  <c r="G72" i="12"/>
  <c r="C62" i="7"/>
  <c r="R100" i="7"/>
  <c r="F100" i="7"/>
  <c r="AB33" i="10"/>
  <c r="F33" i="10"/>
  <c r="F68" i="7"/>
  <c r="C59" i="12"/>
  <c r="BB60" i="2"/>
  <c r="W149" i="10"/>
  <c r="P149" i="10"/>
  <c r="AB149" i="10"/>
  <c r="N149" i="10"/>
  <c r="E149" i="10"/>
  <c r="R149" i="10"/>
  <c r="M149" i="10"/>
  <c r="CF17" i="2"/>
  <c r="CF19" i="2"/>
  <c r="G49" i="12"/>
  <c r="G58" i="13"/>
  <c r="G58" i="12"/>
  <c r="G55" i="13"/>
  <c r="S54" i="7"/>
  <c r="G27" i="12"/>
  <c r="G27" i="13"/>
  <c r="G47" i="13"/>
  <c r="G47" i="12"/>
  <c r="BB33" i="2"/>
  <c r="BB126" i="2"/>
  <c r="CF123" i="2"/>
  <c r="CF108" i="2"/>
  <c r="BB105" i="2"/>
  <c r="BB97" i="2"/>
  <c r="BB94" i="2"/>
  <c r="O100" i="10"/>
  <c r="G140" i="12"/>
  <c r="S167" i="7"/>
  <c r="G140" i="13"/>
  <c r="G105" i="12"/>
  <c r="S132" i="7"/>
  <c r="G105" i="13"/>
  <c r="G98" i="12"/>
  <c r="G98" i="13"/>
  <c r="S125" i="7"/>
  <c r="CG140" i="2"/>
  <c r="CJ140" i="2" s="1"/>
  <c r="Q92" i="7"/>
  <c r="C65" i="12"/>
  <c r="H65" i="12" s="1"/>
  <c r="CF130" i="2"/>
  <c r="CH130" i="2" s="1"/>
  <c r="CI130" i="2" s="1"/>
  <c r="S40" i="10"/>
  <c r="G40" i="10"/>
  <c r="V40" i="10"/>
  <c r="N40" i="10"/>
  <c r="X40" i="10"/>
  <c r="AB40" i="10"/>
  <c r="F40" i="10"/>
  <c r="P40" i="10"/>
  <c r="Q40" i="10"/>
  <c r="G55" i="12"/>
  <c r="D171" i="7"/>
  <c r="A171" i="7" s="1"/>
  <c r="E171" i="7"/>
  <c r="F171" i="7"/>
  <c r="I171" i="7" s="1"/>
  <c r="G174" i="7"/>
  <c r="C147" i="12"/>
  <c r="C147" i="13"/>
  <c r="R174" i="7"/>
  <c r="Q174" i="7"/>
  <c r="CF42" i="2"/>
  <c r="BB69" i="2"/>
  <c r="BB72" i="2"/>
  <c r="BB12" i="2"/>
  <c r="CK157" i="2"/>
  <c r="CG157" i="2"/>
  <c r="CJ157" i="2" s="1"/>
  <c r="CF155" i="2"/>
  <c r="CF151" i="2"/>
  <c r="CH151" i="2" s="1"/>
  <c r="CG150" i="2"/>
  <c r="CJ150" i="2" s="1"/>
  <c r="CF146" i="2"/>
  <c r="AA152" i="10"/>
  <c r="CF94" i="2"/>
  <c r="CF84" i="2"/>
  <c r="G116" i="12"/>
  <c r="S143" i="7"/>
  <c r="G116" i="13"/>
  <c r="G108" i="12"/>
  <c r="S135" i="7"/>
  <c r="G101" i="12"/>
  <c r="G101" i="13"/>
  <c r="S128" i="7"/>
  <c r="G68" i="12"/>
  <c r="G68" i="13"/>
  <c r="S95" i="7"/>
  <c r="C108" i="7"/>
  <c r="C104" i="7"/>
  <c r="C65" i="7"/>
  <c r="R171" i="7"/>
  <c r="C144" i="13"/>
  <c r="M147" i="7"/>
  <c r="D145" i="12"/>
  <c r="G64" i="7"/>
  <c r="B64" i="7"/>
  <c r="D64" i="7"/>
  <c r="CF13" i="2"/>
  <c r="BB44" i="2"/>
  <c r="CF150" i="2"/>
  <c r="CH150" i="2" s="1"/>
  <c r="CI150" i="2" s="1"/>
  <c r="BB150" i="2"/>
  <c r="BB147" i="2"/>
  <c r="CH147" i="2" s="1"/>
  <c r="CI147" i="2" s="1"/>
  <c r="CF144" i="2"/>
  <c r="CF137" i="2"/>
  <c r="CF132" i="2"/>
  <c r="CH132" i="2" s="1"/>
  <c r="CK129" i="2"/>
  <c r="CG129" i="2"/>
  <c r="CJ129" i="2" s="1"/>
  <c r="CF128" i="2"/>
  <c r="BB84" i="2"/>
  <c r="CF80" i="2"/>
  <c r="G147" i="12"/>
  <c r="G147" i="13"/>
  <c r="S174" i="7"/>
  <c r="G120" i="12"/>
  <c r="G120" i="13"/>
  <c r="S139" i="7"/>
  <c r="G112" i="12"/>
  <c r="G79" i="13"/>
  <c r="G79" i="12"/>
  <c r="S106" i="7"/>
  <c r="C175" i="7"/>
  <c r="F175" i="7"/>
  <c r="C113" i="10"/>
  <c r="C142" i="7"/>
  <c r="CF71" i="2"/>
  <c r="G171" i="7"/>
  <c r="E174" i="7"/>
  <c r="C130" i="7"/>
  <c r="B120" i="12"/>
  <c r="E120" i="12"/>
  <c r="S65" i="10"/>
  <c r="P25" i="10"/>
  <c r="Z25" i="10"/>
  <c r="S147" i="7"/>
  <c r="F39" i="7"/>
  <c r="C12" i="13"/>
  <c r="D12" i="13" s="1"/>
  <c r="G129" i="7"/>
  <c r="Q129" i="7"/>
  <c r="B129" i="7"/>
  <c r="D129" i="7"/>
  <c r="B124" i="12"/>
  <c r="H124" i="12"/>
  <c r="C19" i="12"/>
  <c r="R46" i="7"/>
  <c r="D177" i="7"/>
  <c r="Q177" i="7"/>
  <c r="E177" i="7"/>
  <c r="C150" i="12"/>
  <c r="B150" i="12" s="1"/>
  <c r="B149" i="13"/>
  <c r="E149" i="13"/>
  <c r="C11" i="12"/>
  <c r="B38" i="7"/>
  <c r="V24" i="10"/>
  <c r="F24" i="10"/>
  <c r="E73" i="7"/>
  <c r="C46" i="13"/>
  <c r="B46" i="13" s="1"/>
  <c r="G73" i="7"/>
  <c r="Q44" i="7"/>
  <c r="B44" i="7"/>
  <c r="D44" i="7"/>
  <c r="F44" i="7"/>
  <c r="C17" i="13"/>
  <c r="E17" i="13" s="1"/>
  <c r="D149" i="13"/>
  <c r="I149" i="13"/>
  <c r="E71" i="7"/>
  <c r="F71" i="7"/>
  <c r="B71" i="7"/>
  <c r="F164" i="7"/>
  <c r="R164" i="7"/>
  <c r="C137" i="13"/>
  <c r="D90" i="12"/>
  <c r="B90" i="12"/>
  <c r="Q179" i="7"/>
  <c r="B179" i="7"/>
  <c r="C138" i="13"/>
  <c r="R163" i="7"/>
  <c r="Q163" i="7"/>
  <c r="C155" i="7"/>
  <c r="C80" i="7"/>
  <c r="C84" i="12"/>
  <c r="C84" i="13"/>
  <c r="I84" i="13" s="1"/>
  <c r="Q111" i="7"/>
  <c r="C181" i="7"/>
  <c r="CF47" i="2"/>
  <c r="BB80" i="2"/>
  <c r="R126" i="7"/>
  <c r="BB70" i="2"/>
  <c r="BB32" i="2"/>
  <c r="BB28" i="2"/>
  <c r="BB24" i="2"/>
  <c r="BB20" i="2"/>
  <c r="BB16" i="2"/>
  <c r="BB96" i="2"/>
  <c r="BB92" i="2"/>
  <c r="BB91" i="2"/>
  <c r="CF82" i="2"/>
  <c r="CF46" i="2"/>
  <c r="BB47" i="2"/>
  <c r="BB23" i="2"/>
  <c r="BB89" i="2"/>
  <c r="BB88" i="2"/>
  <c r="BB86" i="2"/>
  <c r="BB83" i="2"/>
  <c r="BB81" i="2"/>
  <c r="BB53" i="2"/>
  <c r="CG153" i="2"/>
  <c r="CJ153" i="2" s="1"/>
  <c r="CG144" i="2"/>
  <c r="CG139" i="2"/>
  <c r="CJ139" i="2" s="1"/>
  <c r="CG137" i="2"/>
  <c r="CJ137" i="2"/>
  <c r="BB129" i="2"/>
  <c r="CF125" i="2"/>
  <c r="BB124" i="2"/>
  <c r="BB100" i="2"/>
  <c r="BB78" i="2"/>
  <c r="C119" i="13"/>
  <c r="D119" i="13" s="1"/>
  <c r="Q146" i="7"/>
  <c r="E146" i="7"/>
  <c r="C16" i="13"/>
  <c r="H16" i="13" s="1"/>
  <c r="D50" i="7"/>
  <c r="Q50" i="7"/>
  <c r="E102" i="7"/>
  <c r="B102" i="7"/>
  <c r="G50" i="7"/>
  <c r="C109" i="12"/>
  <c r="H109" i="12" s="1"/>
  <c r="V73" i="10"/>
  <c r="Z73" i="10"/>
  <c r="I68" i="7"/>
  <c r="C41" i="12"/>
  <c r="Q68" i="7"/>
  <c r="B68" i="7"/>
  <c r="C103" i="12"/>
  <c r="G99" i="7"/>
  <c r="C72" i="13"/>
  <c r="D72" i="13" s="1"/>
  <c r="E99" i="7"/>
  <c r="Q99" i="7"/>
  <c r="R99" i="7"/>
  <c r="F99" i="7"/>
  <c r="C54" i="7"/>
  <c r="C37" i="10"/>
  <c r="O37" i="10" s="1"/>
  <c r="D23" i="12"/>
  <c r="H43" i="13"/>
  <c r="D8" i="13"/>
  <c r="C119" i="12"/>
  <c r="C23" i="13"/>
  <c r="I23" i="13" s="1"/>
  <c r="R68" i="7"/>
  <c r="D43" i="7"/>
  <c r="F102" i="7"/>
  <c r="W73" i="10"/>
  <c r="I20" i="13"/>
  <c r="C63" i="12"/>
  <c r="E90" i="7"/>
  <c r="G90" i="7"/>
  <c r="E113" i="13"/>
  <c r="B113" i="13"/>
  <c r="I113" i="12"/>
  <c r="G36" i="10"/>
  <c r="D36" i="10"/>
  <c r="D136" i="7"/>
  <c r="E136" i="7"/>
  <c r="F136" i="7"/>
  <c r="R146" i="7"/>
  <c r="I118" i="7"/>
  <c r="L118" i="7" s="1"/>
  <c r="D118" i="7"/>
  <c r="A118" i="7" s="1"/>
  <c r="H118" i="7"/>
  <c r="C91" i="13"/>
  <c r="K118" i="7"/>
  <c r="C59" i="13"/>
  <c r="D86" i="7"/>
  <c r="A86" i="7" s="1"/>
  <c r="E23" i="12"/>
  <c r="E50" i="7"/>
  <c r="B136" i="7"/>
  <c r="B118" i="7"/>
  <c r="C41" i="13"/>
  <c r="G102" i="7"/>
  <c r="A102" i="7"/>
  <c r="E130" i="7"/>
  <c r="W33" i="10"/>
  <c r="M33" i="10"/>
  <c r="X33" i="10"/>
  <c r="E33" i="10"/>
  <c r="U33" i="10" s="1"/>
  <c r="P33" i="10"/>
  <c r="B144" i="7"/>
  <c r="C117" i="12"/>
  <c r="I117" i="12" s="1"/>
  <c r="R144" i="7"/>
  <c r="C106" i="12"/>
  <c r="G133" i="7"/>
  <c r="Q133" i="7"/>
  <c r="H124" i="10"/>
  <c r="R124" i="10"/>
  <c r="Q156" i="7"/>
  <c r="C129" i="12"/>
  <c r="C129" i="13"/>
  <c r="B129" i="13" s="1"/>
  <c r="F99" i="13"/>
  <c r="E145" i="13"/>
  <c r="O82" i="7"/>
  <c r="K82" i="7"/>
  <c r="N82" i="7"/>
  <c r="E141" i="13"/>
  <c r="B106" i="7"/>
  <c r="C79" i="12"/>
  <c r="C79" i="13"/>
  <c r="Q106" i="7"/>
  <c r="R106" i="7"/>
  <c r="D106" i="7"/>
  <c r="A106" i="7" s="1"/>
  <c r="C24" i="12"/>
  <c r="B51" i="7"/>
  <c r="C24" i="13"/>
  <c r="G51" i="7"/>
  <c r="Q51" i="7"/>
  <c r="AA56" i="10"/>
  <c r="AB56" i="10"/>
  <c r="Q56" i="10"/>
  <c r="J147" i="7"/>
  <c r="P147" i="7"/>
  <c r="F55" i="12"/>
  <c r="F120" i="12"/>
  <c r="M88" i="10"/>
  <c r="E88" i="10"/>
  <c r="C64" i="13"/>
  <c r="Q91" i="7"/>
  <c r="D91" i="7"/>
  <c r="G112" i="7"/>
  <c r="B112" i="7"/>
  <c r="Q112" i="7"/>
  <c r="C85" i="13"/>
  <c r="B85" i="13" s="1"/>
  <c r="D112" i="7"/>
  <c r="E121" i="7"/>
  <c r="C94" i="12"/>
  <c r="R121" i="7"/>
  <c r="F46" i="7"/>
  <c r="G46" i="7"/>
  <c r="D46" i="7"/>
  <c r="Q46" i="7"/>
  <c r="B48" i="7"/>
  <c r="F48" i="7"/>
  <c r="F21" i="13" s="1"/>
  <c r="R48" i="7"/>
  <c r="C21" i="13"/>
  <c r="E21" i="13" s="1"/>
  <c r="Q48" i="7"/>
  <c r="D48" i="7"/>
  <c r="A48" i="7" s="1"/>
  <c r="BB98" i="2"/>
  <c r="CF97" i="2"/>
  <c r="CF96" i="2"/>
  <c r="F101" i="7"/>
  <c r="D101" i="7"/>
  <c r="C18" i="12"/>
  <c r="D45" i="7"/>
  <c r="B45" i="7"/>
  <c r="AC65" i="10"/>
  <c r="J21" i="10"/>
  <c r="O21" i="10"/>
  <c r="R21" i="10"/>
  <c r="Q150" i="7"/>
  <c r="D150" i="7"/>
  <c r="C123" i="13"/>
  <c r="C123" i="12"/>
  <c r="E150" i="7"/>
  <c r="R150" i="7"/>
  <c r="Z149" i="10"/>
  <c r="G149" i="10"/>
  <c r="Y149" i="10"/>
  <c r="G175" i="7"/>
  <c r="E55" i="7"/>
  <c r="Q55" i="7"/>
  <c r="D55" i="7"/>
  <c r="G55" i="7"/>
  <c r="F55" i="7"/>
  <c r="C28" i="12"/>
  <c r="C28" i="13"/>
  <c r="D149" i="10"/>
  <c r="C148" i="12"/>
  <c r="BB41" i="2"/>
  <c r="CF102" i="2"/>
  <c r="CF79" i="2"/>
  <c r="CF78" i="2"/>
  <c r="S180" i="7"/>
  <c r="G153" i="12"/>
  <c r="S96" i="7"/>
  <c r="G69" i="12"/>
  <c r="C121" i="10"/>
  <c r="C138" i="7"/>
  <c r="C111" i="13" s="1"/>
  <c r="C125" i="7"/>
  <c r="C108" i="10"/>
  <c r="Z108" i="10" s="1"/>
  <c r="C104" i="10"/>
  <c r="C69" i="7"/>
  <c r="F180" i="7"/>
  <c r="I180" i="7" s="1"/>
  <c r="N180" i="7" s="1"/>
  <c r="E180" i="7"/>
  <c r="C153" i="12"/>
  <c r="B153" i="12" s="1"/>
  <c r="BB112" i="2"/>
  <c r="CF111" i="2"/>
  <c r="BB111" i="2"/>
  <c r="CF109" i="2"/>
  <c r="BB109" i="2"/>
  <c r="BB108" i="2"/>
  <c r="BB107" i="2"/>
  <c r="BB106" i="2"/>
  <c r="S170" i="7"/>
  <c r="G143" i="13"/>
  <c r="G143" i="12"/>
  <c r="G137" i="12"/>
  <c r="S164" i="7"/>
  <c r="G137" i="13"/>
  <c r="S160" i="7"/>
  <c r="G133" i="12"/>
  <c r="S149" i="7"/>
  <c r="G122" i="12"/>
  <c r="G122" i="13"/>
  <c r="S121" i="7"/>
  <c r="G94" i="12"/>
  <c r="S117" i="7"/>
  <c r="G90" i="13"/>
  <c r="G75" i="13"/>
  <c r="S102" i="7"/>
  <c r="G75" i="12"/>
  <c r="G154" i="12"/>
  <c r="S181" i="7"/>
  <c r="G154" i="13"/>
  <c r="C164" i="10"/>
  <c r="C145" i="10"/>
  <c r="C162" i="7"/>
  <c r="E151" i="7"/>
  <c r="G151" i="7"/>
  <c r="D151" i="7"/>
  <c r="R151" i="7"/>
  <c r="C124" i="7"/>
  <c r="C97" i="12" s="1"/>
  <c r="I97" i="12" s="1"/>
  <c r="C103" i="7"/>
  <c r="C93" i="7"/>
  <c r="C76" i="10"/>
  <c r="C89" i="7"/>
  <c r="D89" i="7" s="1"/>
  <c r="C76" i="7"/>
  <c r="CF32" i="2"/>
  <c r="CF136" i="2"/>
  <c r="CH136" i="2" s="1"/>
  <c r="CI136" i="2" s="1"/>
  <c r="CF83" i="2"/>
  <c r="S163" i="7"/>
  <c r="G136" i="13"/>
  <c r="G97" i="13"/>
  <c r="G97" i="12"/>
  <c r="C167" i="7"/>
  <c r="E167" i="7" s="1"/>
  <c r="G95" i="7"/>
  <c r="C68" i="12"/>
  <c r="C79" i="7"/>
  <c r="D79" i="7" s="1"/>
  <c r="CF55" i="2"/>
  <c r="CF156" i="2"/>
  <c r="BB154" i="2"/>
  <c r="CH154" i="2" s="1"/>
  <c r="BB148" i="2"/>
  <c r="CH148" i="2" s="1"/>
  <c r="CF147" i="2"/>
  <c r="BB137" i="2"/>
  <c r="BB133" i="2"/>
  <c r="CH133" i="2" s="1"/>
  <c r="BB132" i="2"/>
  <c r="CF131" i="2"/>
  <c r="CF99" i="2"/>
  <c r="CF88" i="2"/>
  <c r="CF86" i="2"/>
  <c r="G151" i="13"/>
  <c r="S178" i="7"/>
  <c r="G151" i="12"/>
  <c r="CG158" i="2"/>
  <c r="CJ158" i="2" s="1"/>
  <c r="BB61" i="2"/>
  <c r="BB82" i="2"/>
  <c r="CG152" i="2"/>
  <c r="CJ152" i="2" s="1"/>
  <c r="CG130" i="2"/>
  <c r="CJ130" i="2"/>
  <c r="BB99" i="2"/>
  <c r="CG136" i="2"/>
  <c r="CJ136" i="2"/>
  <c r="CG135" i="2"/>
  <c r="CJ135" i="2" s="1"/>
  <c r="CG134" i="2"/>
  <c r="CJ134" i="2" s="1"/>
  <c r="CG133" i="2"/>
  <c r="CG132" i="2"/>
  <c r="CJ132" i="2"/>
  <c r="N32" i="7"/>
  <c r="N151" i="7"/>
  <c r="M173" i="7"/>
  <c r="H173" i="7"/>
  <c r="J173" i="7"/>
  <c r="N173" i="7"/>
  <c r="L173" i="7"/>
  <c r="L82" i="7"/>
  <c r="D181" i="7"/>
  <c r="I137" i="13"/>
  <c r="H137" i="13"/>
  <c r="E137" i="13"/>
  <c r="I19" i="12"/>
  <c r="D19" i="12"/>
  <c r="H19" i="12"/>
  <c r="AF40" i="10"/>
  <c r="F113" i="10"/>
  <c r="R155" i="7"/>
  <c r="Q155" i="7"/>
  <c r="C128" i="12"/>
  <c r="G155" i="7"/>
  <c r="F44" i="12"/>
  <c r="I17" i="13"/>
  <c r="D46" i="13"/>
  <c r="I150" i="12"/>
  <c r="D150" i="12"/>
  <c r="H150" i="12"/>
  <c r="E150" i="12"/>
  <c r="E12" i="13"/>
  <c r="G130" i="7"/>
  <c r="AC48" i="10"/>
  <c r="AB48" i="10"/>
  <c r="F144" i="13"/>
  <c r="F144" i="12"/>
  <c r="F59" i="12"/>
  <c r="F59" i="13"/>
  <c r="F17" i="12"/>
  <c r="B104" i="7"/>
  <c r="R104" i="7"/>
  <c r="E104" i="7"/>
  <c r="C77" i="12"/>
  <c r="E77" i="12" s="1"/>
  <c r="C35" i="13"/>
  <c r="B62" i="7"/>
  <c r="C35" i="12"/>
  <c r="F62" i="7"/>
  <c r="D62" i="7"/>
  <c r="G62" i="7"/>
  <c r="E62" i="7"/>
  <c r="Q62" i="7"/>
  <c r="R62" i="7"/>
  <c r="E84" i="13"/>
  <c r="D84" i="13"/>
  <c r="B84" i="13"/>
  <c r="H84" i="13"/>
  <c r="M118" i="7"/>
  <c r="F12" i="13"/>
  <c r="A12" i="13"/>
  <c r="R142" i="7"/>
  <c r="C115" i="13"/>
  <c r="E65" i="7"/>
  <c r="E147" i="12"/>
  <c r="D147" i="12"/>
  <c r="G108" i="10"/>
  <c r="AF108" i="10" s="1"/>
  <c r="W108" i="10"/>
  <c r="N108" i="10"/>
  <c r="AB108" i="10"/>
  <c r="AC108" i="10"/>
  <c r="H108" i="10"/>
  <c r="Z145" i="10"/>
  <c r="F52" i="10"/>
  <c r="O52" i="10"/>
  <c r="J52" i="10"/>
  <c r="I140" i="10"/>
  <c r="X140" i="10"/>
  <c r="K140" i="10"/>
  <c r="E79" i="7"/>
  <c r="C135" i="13"/>
  <c r="F153" i="13"/>
  <c r="F153" i="12"/>
  <c r="F19" i="12"/>
  <c r="I41" i="13"/>
  <c r="B41" i="13"/>
  <c r="H41" i="13"/>
  <c r="V148" i="10"/>
  <c r="AA72" i="10"/>
  <c r="F72" i="10"/>
  <c r="J72" i="10"/>
  <c r="V72" i="10"/>
  <c r="R121" i="10"/>
  <c r="AB121" i="10"/>
  <c r="I123" i="13"/>
  <c r="D24" i="13"/>
  <c r="H24" i="13"/>
  <c r="H129" i="12"/>
  <c r="F37" i="10"/>
  <c r="K106" i="7"/>
  <c r="Q76" i="7"/>
  <c r="D125" i="7"/>
  <c r="G125" i="7"/>
  <c r="Q125" i="7"/>
  <c r="D91" i="13"/>
  <c r="H91" i="13"/>
  <c r="D23" i="13"/>
  <c r="H23" i="13"/>
  <c r="E23" i="13"/>
  <c r="D109" i="12"/>
  <c r="P106" i="7"/>
  <c r="E93" i="7"/>
  <c r="C66" i="13"/>
  <c r="G124" i="7"/>
  <c r="E28" i="12"/>
  <c r="H28" i="12"/>
  <c r="I28" i="12"/>
  <c r="F21" i="12"/>
  <c r="H79" i="13"/>
  <c r="E79" i="13"/>
  <c r="E129" i="13"/>
  <c r="H129" i="13"/>
  <c r="I129" i="13"/>
  <c r="D117" i="12"/>
  <c r="H117" i="12"/>
  <c r="F75" i="12"/>
  <c r="F75" i="13"/>
  <c r="H72" i="13"/>
  <c r="I72" i="13"/>
  <c r="E72" i="13"/>
  <c r="B72" i="13"/>
  <c r="R69" i="7"/>
  <c r="D69" i="7"/>
  <c r="D106" i="12"/>
  <c r="E119" i="12"/>
  <c r="I119" i="12"/>
  <c r="C27" i="13"/>
  <c r="D68" i="12"/>
  <c r="B89" i="7"/>
  <c r="F89" i="7"/>
  <c r="F62" i="12" s="1"/>
  <c r="R103" i="7"/>
  <c r="Q103" i="7"/>
  <c r="C76" i="12"/>
  <c r="B103" i="7"/>
  <c r="D103" i="7"/>
  <c r="A103" i="7" s="1"/>
  <c r="F103" i="7"/>
  <c r="C76" i="13"/>
  <c r="F28" i="13"/>
  <c r="D123" i="12"/>
  <c r="E123" i="12"/>
  <c r="B123" i="12"/>
  <c r="F74" i="13"/>
  <c r="I94" i="12"/>
  <c r="E94" i="12"/>
  <c r="H94" i="12"/>
  <c r="E85" i="13"/>
  <c r="H85" i="13"/>
  <c r="D85" i="13"/>
  <c r="A85" i="13" s="1"/>
  <c r="I85" i="13"/>
  <c r="D64" i="13"/>
  <c r="B24" i="12"/>
  <c r="I24" i="12"/>
  <c r="E79" i="12"/>
  <c r="D59" i="13"/>
  <c r="A59" i="13" s="1"/>
  <c r="E59" i="13"/>
  <c r="B59" i="13"/>
  <c r="I59" i="13"/>
  <c r="H59" i="13"/>
  <c r="H63" i="12"/>
  <c r="I63" i="12"/>
  <c r="E63" i="12"/>
  <c r="I99" i="7"/>
  <c r="E41" i="12"/>
  <c r="I41" i="12"/>
  <c r="D41" i="12"/>
  <c r="B41" i="12"/>
  <c r="H41" i="12"/>
  <c r="I102" i="7"/>
  <c r="L102" i="7" s="1"/>
  <c r="H119" i="13"/>
  <c r="E119" i="13"/>
  <c r="E128" i="12"/>
  <c r="D128" i="12"/>
  <c r="H35" i="12"/>
  <c r="I77" i="12"/>
  <c r="E35" i="13"/>
  <c r="H35" i="13"/>
  <c r="E66" i="13"/>
  <c r="I135" i="13"/>
  <c r="T13" i="10"/>
  <c r="U13" i="10" s="1"/>
  <c r="V13" i="10"/>
  <c r="W13" i="10"/>
  <c r="X13" i="10" s="1"/>
  <c r="Y13" i="10" s="1"/>
  <c r="Z13" i="10" s="1"/>
  <c r="AA13" i="10" s="1"/>
  <c r="AB13" i="10" s="1"/>
  <c r="AC13" i="10" s="1"/>
  <c r="AD13" i="10" s="1"/>
  <c r="AE13" i="10" s="1"/>
  <c r="AF13" i="10" s="1"/>
  <c r="AG13" i="10" s="1"/>
  <c r="AH13" i="10" s="1"/>
  <c r="AI13" i="10" s="1"/>
  <c r="BB139" i="2"/>
  <c r="CG138" i="2"/>
  <c r="CJ138" i="2" s="1"/>
  <c r="CF138" i="2"/>
  <c r="A62" i="7"/>
  <c r="F35" i="13"/>
  <c r="F35" i="12"/>
  <c r="I62" i="7"/>
  <c r="D18" i="12"/>
  <c r="A18" i="12"/>
  <c r="CF141" i="2"/>
  <c r="CG141" i="2"/>
  <c r="CJ141" i="2" s="1"/>
  <c r="AA8" i="2"/>
  <c r="CF140" i="2"/>
  <c r="CH140" i="2" s="1"/>
  <c r="CI140" i="2" s="1"/>
  <c r="AU8" i="2"/>
  <c r="BB138" i="2"/>
  <c r="CH138" i="2" s="1"/>
  <c r="CI138" i="2" s="1"/>
  <c r="B145" i="7"/>
  <c r="F145" i="7"/>
  <c r="D145" i="7"/>
  <c r="U145" i="7" s="1"/>
  <c r="G145" i="7"/>
  <c r="C118" i="13"/>
  <c r="Q145" i="7"/>
  <c r="R145" i="7"/>
  <c r="C118" i="12"/>
  <c r="E145" i="7"/>
  <c r="C108" i="12"/>
  <c r="D108" i="12" s="1"/>
  <c r="C108" i="13"/>
  <c r="B135" i="7"/>
  <c r="E135" i="7"/>
  <c r="Q135" i="7"/>
  <c r="G135" i="7"/>
  <c r="F135" i="7"/>
  <c r="R135" i="7"/>
  <c r="D135" i="7"/>
  <c r="F62" i="13"/>
  <c r="H68" i="12"/>
  <c r="B68" i="12"/>
  <c r="E68" i="12"/>
  <c r="I68" i="12"/>
  <c r="R145" i="10"/>
  <c r="K145" i="10"/>
  <c r="X145" i="10"/>
  <c r="Q145" i="10"/>
  <c r="I145" i="10"/>
  <c r="G145" i="10"/>
  <c r="N145" i="10"/>
  <c r="P145" i="10"/>
  <c r="I109" i="12"/>
  <c r="E109" i="12"/>
  <c r="B109" i="12"/>
  <c r="CJ151" i="2"/>
  <c r="CI151" i="2"/>
  <c r="H12" i="13"/>
  <c r="B12" i="13"/>
  <c r="I12" i="13"/>
  <c r="G79" i="7"/>
  <c r="F79" i="7"/>
  <c r="A79" i="7" s="1"/>
  <c r="C52" i="13"/>
  <c r="R79" i="7"/>
  <c r="R164" i="10"/>
  <c r="J164" i="10"/>
  <c r="D63" i="12"/>
  <c r="B63" i="12"/>
  <c r="AA37" i="10"/>
  <c r="M37" i="10"/>
  <c r="H37" i="10"/>
  <c r="L68" i="7"/>
  <c r="M68" i="7"/>
  <c r="H68" i="7"/>
  <c r="F12" i="12"/>
  <c r="H113" i="10"/>
  <c r="AA113" i="10"/>
  <c r="Q113" i="10"/>
  <c r="J113" i="10"/>
  <c r="W113" i="10"/>
  <c r="F76" i="7"/>
  <c r="D54" i="7"/>
  <c r="I65" i="12"/>
  <c r="E80" i="13"/>
  <c r="H80" i="13"/>
  <c r="B80" i="13"/>
  <c r="D80" i="13"/>
  <c r="V101" i="10"/>
  <c r="X101" i="10"/>
  <c r="D101" i="10"/>
  <c r="Y101" i="10"/>
  <c r="AB101" i="10"/>
  <c r="H101" i="10"/>
  <c r="P101" i="10"/>
  <c r="E101" i="10"/>
  <c r="Q101" i="10"/>
  <c r="I101" i="10"/>
  <c r="F101" i="10"/>
  <c r="S101" i="10"/>
  <c r="AA101" i="10"/>
  <c r="L171" i="7"/>
  <c r="D140" i="10"/>
  <c r="R140" i="10"/>
  <c r="O140" i="10"/>
  <c r="Z140" i="10"/>
  <c r="J140" i="10"/>
  <c r="P140" i="10"/>
  <c r="E108" i="10"/>
  <c r="U108" i="10"/>
  <c r="Y108" i="10"/>
  <c r="D108" i="10"/>
  <c r="R108" i="10"/>
  <c r="X108" i="10"/>
  <c r="AA108" i="10"/>
  <c r="K108" i="10"/>
  <c r="O108" i="10"/>
  <c r="M108" i="10"/>
  <c r="J108" i="10"/>
  <c r="P108" i="10"/>
  <c r="H123" i="13"/>
  <c r="B123" i="13"/>
  <c r="D123" i="13"/>
  <c r="E123" i="13"/>
  <c r="A45" i="7"/>
  <c r="CJ144" i="2"/>
  <c r="O48" i="10"/>
  <c r="Z48" i="10"/>
  <c r="R48" i="10"/>
  <c r="S48" i="10"/>
  <c r="J48" i="10"/>
  <c r="M48" i="10"/>
  <c r="I43" i="12"/>
  <c r="E43" i="12"/>
  <c r="D43" i="12"/>
  <c r="H43" i="12"/>
  <c r="B43" i="12"/>
  <c r="D143" i="7"/>
  <c r="B143" i="7"/>
  <c r="B39" i="7"/>
  <c r="E39" i="7"/>
  <c r="C12" i="12"/>
  <c r="R39" i="7"/>
  <c r="I39" i="7"/>
  <c r="Q39" i="7"/>
  <c r="D39" i="7"/>
  <c r="A39" i="7" s="1"/>
  <c r="G39" i="7"/>
  <c r="F64" i="7"/>
  <c r="Q64" i="7"/>
  <c r="C37" i="13"/>
  <c r="I37" i="13" s="1"/>
  <c r="C37" i="12"/>
  <c r="E64" i="7"/>
  <c r="R64" i="7"/>
  <c r="Q139" i="7"/>
  <c r="S128" i="10"/>
  <c r="P128" i="10"/>
  <c r="O128" i="10"/>
  <c r="C94" i="13"/>
  <c r="G121" i="7"/>
  <c r="B121" i="7"/>
  <c r="D121" i="7"/>
  <c r="F121" i="7"/>
  <c r="W160" i="10"/>
  <c r="I160" i="10"/>
  <c r="AI160" i="10" s="1"/>
  <c r="M160" i="10"/>
  <c r="Y160" i="10"/>
  <c r="O160" i="10"/>
  <c r="D160" i="10"/>
  <c r="Q160" i="10"/>
  <c r="AA160" i="10"/>
  <c r="E160" i="10"/>
  <c r="I117" i="7"/>
  <c r="J117" i="7" s="1"/>
  <c r="F90" i="12"/>
  <c r="A90" i="12"/>
  <c r="A117" i="7"/>
  <c r="F84" i="13"/>
  <c r="I111" i="7"/>
  <c r="F84" i="12"/>
  <c r="E88" i="12"/>
  <c r="D88" i="12"/>
  <c r="H88" i="12"/>
  <c r="F20" i="13"/>
  <c r="F20" i="12"/>
  <c r="I8" i="12"/>
  <c r="D8" i="12"/>
  <c r="F137" i="10"/>
  <c r="P137" i="10"/>
  <c r="N137" i="10"/>
  <c r="O137" i="10"/>
  <c r="AB137" i="10"/>
  <c r="K137" i="10"/>
  <c r="S137" i="10"/>
  <c r="Q137" i="10"/>
  <c r="AC137" i="10"/>
  <c r="R137" i="10"/>
  <c r="J137" i="10"/>
  <c r="Z137" i="10"/>
  <c r="I137" i="10"/>
  <c r="AH137" i="10" s="1"/>
  <c r="F14" i="12"/>
  <c r="I41" i="7"/>
  <c r="F14" i="13"/>
  <c r="D47" i="13"/>
  <c r="I47" i="13"/>
  <c r="E47" i="12"/>
  <c r="H47" i="12"/>
  <c r="B47" i="12"/>
  <c r="F5" i="12"/>
  <c r="I146" i="13"/>
  <c r="E146" i="13"/>
  <c r="D146" i="13"/>
  <c r="H146" i="13"/>
  <c r="B146" i="13"/>
  <c r="O32" i="7"/>
  <c r="M137" i="10"/>
  <c r="W137" i="10"/>
  <c r="B59" i="12"/>
  <c r="F43" i="13"/>
  <c r="E8" i="12"/>
  <c r="I47" i="7"/>
  <c r="J47" i="7" s="1"/>
  <c r="Y137" i="10"/>
  <c r="H63" i="13"/>
  <c r="D63" i="13"/>
  <c r="B63" i="13"/>
  <c r="E114" i="12"/>
  <c r="H114" i="12"/>
  <c r="G73" i="10"/>
  <c r="AD73" i="10" s="1"/>
  <c r="D73" i="10"/>
  <c r="AB73" i="10"/>
  <c r="Y73" i="10"/>
  <c r="Q73" i="10"/>
  <c r="S73" i="10"/>
  <c r="O73" i="10"/>
  <c r="N73" i="10"/>
  <c r="AC73" i="10"/>
  <c r="H113" i="13"/>
  <c r="I113" i="13"/>
  <c r="D113" i="13"/>
  <c r="F141" i="12"/>
  <c r="F141" i="13"/>
  <c r="I168" i="7"/>
  <c r="M168" i="7" s="1"/>
  <c r="B66" i="13"/>
  <c r="Q89" i="7"/>
  <c r="G89" i="7"/>
  <c r="D93" i="7"/>
  <c r="F93" i="7"/>
  <c r="B125" i="7"/>
  <c r="G121" i="10"/>
  <c r="X52" i="10"/>
  <c r="Q175" i="7"/>
  <c r="H59" i="12"/>
  <c r="D137" i="10"/>
  <c r="X137" i="10"/>
  <c r="B8" i="12"/>
  <c r="I88" i="12"/>
  <c r="V137" i="10"/>
  <c r="I65" i="13"/>
  <c r="B65" i="13"/>
  <c r="A152" i="7"/>
  <c r="E43" i="13"/>
  <c r="D43" i="13"/>
  <c r="I47" i="12"/>
  <c r="P73" i="10"/>
  <c r="Q90" i="7"/>
  <c r="D90" i="7"/>
  <c r="R90" i="7"/>
  <c r="G136" i="7"/>
  <c r="Q136" i="7"/>
  <c r="E113" i="12"/>
  <c r="H113" i="12"/>
  <c r="X36" i="10"/>
  <c r="N36" i="10"/>
  <c r="Z36" i="10"/>
  <c r="Q36" i="10"/>
  <c r="Q86" i="7"/>
  <c r="I86" i="7"/>
  <c r="B86" i="7"/>
  <c r="R102" i="7"/>
  <c r="C75" i="13"/>
  <c r="C75" i="12"/>
  <c r="E75" i="12" s="1"/>
  <c r="Q102" i="7"/>
  <c r="C88" i="13"/>
  <c r="R115" i="7"/>
  <c r="F115" i="7"/>
  <c r="F88" i="13" s="1"/>
  <c r="D115" i="7"/>
  <c r="B115" i="7"/>
  <c r="F5" i="13"/>
  <c r="A5" i="13"/>
  <c r="C125" i="12"/>
  <c r="D125" i="12" s="1"/>
  <c r="B152" i="7"/>
  <c r="I152" i="7"/>
  <c r="G92" i="7"/>
  <c r="E92" i="7"/>
  <c r="R92" i="7"/>
  <c r="O144" i="10"/>
  <c r="Q144" i="10"/>
  <c r="V144" i="10"/>
  <c r="F144" i="10"/>
  <c r="P144" i="10"/>
  <c r="M144" i="10"/>
  <c r="K144" i="10"/>
  <c r="H120" i="12"/>
  <c r="I120" i="12"/>
  <c r="D120" i="12"/>
  <c r="A120" i="12" s="1"/>
  <c r="AA25" i="10"/>
  <c r="J25" i="10"/>
  <c r="I25" i="10"/>
  <c r="F92" i="7"/>
  <c r="F65" i="12" s="1"/>
  <c r="X144" i="10"/>
  <c r="Z144" i="10"/>
  <c r="I144" i="10"/>
  <c r="AI144" i="10"/>
  <c r="G144" i="10"/>
  <c r="G152" i="7"/>
  <c r="AA33" i="10"/>
  <c r="Y33" i="10"/>
  <c r="O33" i="10"/>
  <c r="P44" i="10"/>
  <c r="J44" i="10"/>
  <c r="AA44" i="10"/>
  <c r="S44" i="10"/>
  <c r="Y44" i="10"/>
  <c r="S116" i="10"/>
  <c r="I116" i="10"/>
  <c r="V116" i="10"/>
  <c r="Y116" i="10"/>
  <c r="H116" i="10"/>
  <c r="AB116" i="10"/>
  <c r="Z120" i="10"/>
  <c r="M120" i="10"/>
  <c r="B141" i="7"/>
  <c r="F141" i="7"/>
  <c r="P151" i="7"/>
  <c r="O151" i="7"/>
  <c r="K151" i="7"/>
  <c r="J151" i="7"/>
  <c r="F79" i="12"/>
  <c r="F79" i="13"/>
  <c r="D36" i="13"/>
  <c r="I36" i="13"/>
  <c r="H36" i="13"/>
  <c r="E36" i="13"/>
  <c r="B91" i="7"/>
  <c r="F91" i="7"/>
  <c r="I91" i="7" s="1"/>
  <c r="K91" i="7" s="1"/>
  <c r="G91" i="7"/>
  <c r="F59" i="7"/>
  <c r="R59" i="7"/>
  <c r="E59" i="7"/>
  <c r="C32" i="12"/>
  <c r="Y61" i="10"/>
  <c r="R61" i="10"/>
  <c r="V61" i="10"/>
  <c r="H61" i="10"/>
  <c r="AA61" i="10"/>
  <c r="N61" i="10"/>
  <c r="E61" i="10"/>
  <c r="F61" i="10"/>
  <c r="AB61" i="10"/>
  <c r="O61" i="10"/>
  <c r="K61" i="10"/>
  <c r="X61" i="10"/>
  <c r="M61" i="10"/>
  <c r="G61" i="10"/>
  <c r="AG61" i="10" s="1"/>
  <c r="P61" i="10"/>
  <c r="AC61" i="10"/>
  <c r="S61" i="10"/>
  <c r="I61" i="10"/>
  <c r="G100" i="7"/>
  <c r="Q100" i="7"/>
  <c r="D100" i="7"/>
  <c r="A100" i="7"/>
  <c r="Y89" i="10"/>
  <c r="AA89" i="10"/>
  <c r="R89" i="10"/>
  <c r="D89" i="10"/>
  <c r="Q89" i="10"/>
  <c r="S24" i="10"/>
  <c r="AA24" i="10"/>
  <c r="N24" i="10"/>
  <c r="AC21" i="10"/>
  <c r="Y21" i="10"/>
  <c r="I21" i="10"/>
  <c r="H21" i="10"/>
  <c r="N21" i="10"/>
  <c r="K21" i="10"/>
  <c r="AC152" i="10"/>
  <c r="Q152" i="10"/>
  <c r="M152" i="10"/>
  <c r="N152" i="10"/>
  <c r="X152" i="10"/>
  <c r="F152" i="10"/>
  <c r="E152" i="10"/>
  <c r="T152" i="10" s="1"/>
  <c r="J152" i="10"/>
  <c r="Y152" i="10"/>
  <c r="G61" i="7"/>
  <c r="B61" i="7"/>
  <c r="C34" i="12"/>
  <c r="C80" i="12"/>
  <c r="I80" i="12" s="1"/>
  <c r="F107" i="7"/>
  <c r="E107" i="7"/>
  <c r="I149" i="10"/>
  <c r="AH149" i="10" s="1"/>
  <c r="K149" i="10"/>
  <c r="F18" i="13"/>
  <c r="H137" i="12"/>
  <c r="E104" i="13"/>
  <c r="G7" i="13"/>
  <c r="G44" i="13"/>
  <c r="G33" i="13"/>
  <c r="G20" i="13"/>
  <c r="G46" i="13"/>
  <c r="G22" i="13"/>
  <c r="G59" i="12"/>
  <c r="E120" i="13"/>
  <c r="I89" i="10"/>
  <c r="M89" i="10"/>
  <c r="H89" i="10"/>
  <c r="G24" i="10"/>
  <c r="AD24" i="10" s="1"/>
  <c r="Y24" i="10"/>
  <c r="M21" i="10"/>
  <c r="E21" i="10"/>
  <c r="U21" i="10" s="1"/>
  <c r="Z21" i="10"/>
  <c r="E50" i="12"/>
  <c r="C102" i="13"/>
  <c r="I152" i="10"/>
  <c r="V152" i="10"/>
  <c r="K152" i="10"/>
  <c r="R107" i="7"/>
  <c r="P88" i="10"/>
  <c r="AB88" i="10"/>
  <c r="E56" i="10"/>
  <c r="T56" i="10" s="1"/>
  <c r="K56" i="10"/>
  <c r="F84" i="7"/>
  <c r="F57" i="13" s="1"/>
  <c r="AA81" i="10"/>
  <c r="AC81" i="10"/>
  <c r="N81" i="10"/>
  <c r="D81" i="10"/>
  <c r="H81" i="10"/>
  <c r="AB81" i="10"/>
  <c r="G81" i="10"/>
  <c r="E81" i="10"/>
  <c r="U81" i="10" s="1"/>
  <c r="W81" i="10"/>
  <c r="R81" i="10"/>
  <c r="Z81" i="10"/>
  <c r="C136" i="13"/>
  <c r="G163" i="7"/>
  <c r="H40" i="10"/>
  <c r="Y40" i="10"/>
  <c r="F161" i="7"/>
  <c r="D161" i="7"/>
  <c r="G124" i="10"/>
  <c r="S124" i="10"/>
  <c r="M124" i="10"/>
  <c r="D35" i="7"/>
  <c r="G157" i="10"/>
  <c r="I157" i="10"/>
  <c r="AI157" i="10" s="1"/>
  <c r="X157" i="10"/>
  <c r="E40" i="10"/>
  <c r="T40" i="10" s="1"/>
  <c r="R114" i="7"/>
  <c r="E114" i="7"/>
  <c r="AA21" i="10"/>
  <c r="J149" i="10"/>
  <c r="D137" i="12"/>
  <c r="G7" i="12"/>
  <c r="G52" i="12"/>
  <c r="S71" i="7"/>
  <c r="S55" i="7"/>
  <c r="H50" i="12"/>
  <c r="S63" i="7"/>
  <c r="S47" i="7"/>
  <c r="G31" i="13"/>
  <c r="S73" i="7"/>
  <c r="D68" i="13"/>
  <c r="E101" i="7"/>
  <c r="P89" i="10"/>
  <c r="N89" i="10"/>
  <c r="G89" i="10"/>
  <c r="Q24" i="10"/>
  <c r="W24" i="10"/>
  <c r="F21" i="10"/>
  <c r="S21" i="10"/>
  <c r="X21" i="10"/>
  <c r="K88" i="10"/>
  <c r="C34" i="13"/>
  <c r="H34" i="13" s="1"/>
  <c r="F129" i="7"/>
  <c r="A129" i="7"/>
  <c r="H152" i="10"/>
  <c r="G152" i="10"/>
  <c r="I81" i="10"/>
  <c r="AH81" i="10"/>
  <c r="F124" i="13"/>
  <c r="F124" i="12"/>
  <c r="J81" i="10"/>
  <c r="D5" i="12"/>
  <c r="H5" i="12"/>
  <c r="G37" i="7"/>
  <c r="C10" i="12"/>
  <c r="R37" i="7"/>
  <c r="O65" i="10"/>
  <c r="Q60" i="7"/>
  <c r="F60" i="7"/>
  <c r="I60" i="7" s="1"/>
  <c r="O60" i="7" s="1"/>
  <c r="R60" i="7"/>
  <c r="D165" i="7"/>
  <c r="F165" i="7"/>
  <c r="F138" i="12" s="1"/>
  <c r="CF60" i="2"/>
  <c r="S112" i="10"/>
  <c r="W112" i="10"/>
  <c r="C40" i="12"/>
  <c r="F67" i="7"/>
  <c r="CF57" i="2"/>
  <c r="X112" i="10"/>
  <c r="G67" i="7"/>
  <c r="C152" i="13"/>
  <c r="F63" i="7"/>
  <c r="I63" i="7" s="1"/>
  <c r="B63" i="7"/>
  <c r="C101" i="12"/>
  <c r="C101" i="13"/>
  <c r="B101" i="13"/>
  <c r="D90" i="13"/>
  <c r="A90" i="13"/>
  <c r="I90" i="13"/>
  <c r="E90" i="13"/>
  <c r="AC29" i="10"/>
  <c r="BB57" i="2"/>
  <c r="R111" i="7"/>
  <c r="K15" i="10"/>
  <c r="V19" i="7"/>
  <c r="BB131" i="2"/>
  <c r="CH131" i="2" s="1"/>
  <c r="CI131" i="2" s="1"/>
  <c r="BB45" i="2"/>
  <c r="BB36" i="2"/>
  <c r="BB17" i="2"/>
  <c r="CG155" i="2"/>
  <c r="CJ155" i="2" s="1"/>
  <c r="CF143" i="2"/>
  <c r="CF12" i="2"/>
  <c r="BB68" i="2"/>
  <c r="BB13" i="2"/>
  <c r="BB145" i="2"/>
  <c r="CH145" i="2" s="1"/>
  <c r="BB135" i="2"/>
  <c r="CH135" i="2"/>
  <c r="CI135" i="2" s="1"/>
  <c r="BB104" i="2"/>
  <c r="C154" i="10"/>
  <c r="S154" i="10"/>
  <c r="CK148" i="2"/>
  <c r="CF139" i="2"/>
  <c r="CF107" i="2"/>
  <c r="BB79" i="2"/>
  <c r="S114" i="7"/>
  <c r="G87" i="13"/>
  <c r="C49" i="10"/>
  <c r="BB155" i="2"/>
  <c r="CH155" i="2" s="1"/>
  <c r="F94" i="12"/>
  <c r="F94" i="13"/>
  <c r="I121" i="7"/>
  <c r="D37" i="12"/>
  <c r="I37" i="12"/>
  <c r="B37" i="12"/>
  <c r="H37" i="12"/>
  <c r="E37" i="12"/>
  <c r="T108" i="10"/>
  <c r="F36" i="12"/>
  <c r="A63" i="7"/>
  <c r="AE73" i="10"/>
  <c r="AF73" i="10"/>
  <c r="K111" i="7"/>
  <c r="J111" i="7"/>
  <c r="P111" i="7"/>
  <c r="N111" i="7"/>
  <c r="M111" i="7"/>
  <c r="H111" i="7"/>
  <c r="O111" i="7"/>
  <c r="L111" i="7"/>
  <c r="F108" i="12"/>
  <c r="F108" i="13"/>
  <c r="F57" i="12"/>
  <c r="H102" i="13"/>
  <c r="I102" i="13"/>
  <c r="B75" i="12"/>
  <c r="M86" i="7"/>
  <c r="I93" i="7"/>
  <c r="L93" i="7" s="1"/>
  <c r="L168" i="7"/>
  <c r="N168" i="7"/>
  <c r="J168" i="7"/>
  <c r="K168" i="7"/>
  <c r="L117" i="7"/>
  <c r="M117" i="7"/>
  <c r="A121" i="7"/>
  <c r="D37" i="13"/>
  <c r="E37" i="13"/>
  <c r="H37" i="13"/>
  <c r="B37" i="13"/>
  <c r="E12" i="12"/>
  <c r="H12" i="12"/>
  <c r="B118" i="13"/>
  <c r="E118" i="13"/>
  <c r="I118" i="13"/>
  <c r="H118" i="13"/>
  <c r="D118" i="13"/>
  <c r="O49" i="10"/>
  <c r="P49" i="10"/>
  <c r="AB49" i="10"/>
  <c r="I49" i="10"/>
  <c r="S49" i="10"/>
  <c r="H49" i="10"/>
  <c r="K154" i="10"/>
  <c r="Y154" i="10"/>
  <c r="X154" i="10"/>
  <c r="D154" i="10"/>
  <c r="I165" i="7"/>
  <c r="AH144" i="10"/>
  <c r="I141" i="7"/>
  <c r="B75" i="13"/>
  <c r="K41" i="7"/>
  <c r="N41" i="7"/>
  <c r="A64" i="7"/>
  <c r="I76" i="7"/>
  <c r="F49" i="12"/>
  <c r="F49" i="13"/>
  <c r="D52" i="13"/>
  <c r="I52" i="13"/>
  <c r="B52" i="13"/>
  <c r="I135" i="7"/>
  <c r="D108" i="13"/>
  <c r="A108" i="13" s="1"/>
  <c r="H108" i="13"/>
  <c r="B108" i="13"/>
  <c r="H118" i="12"/>
  <c r="E118" i="12"/>
  <c r="I118" i="12"/>
  <c r="D118" i="12"/>
  <c r="B118" i="12"/>
  <c r="P62" i="7"/>
  <c r="L62" i="7"/>
  <c r="J62" i="7"/>
  <c r="O62" i="7"/>
  <c r="N62" i="7"/>
  <c r="M62" i="7"/>
  <c r="K62" i="7"/>
  <c r="H62" i="7"/>
  <c r="F40" i="12"/>
  <c r="AI116" i="10"/>
  <c r="AH116" i="10"/>
  <c r="B94" i="13"/>
  <c r="E94" i="13"/>
  <c r="D94" i="13"/>
  <c r="A94" i="13" s="1"/>
  <c r="H94" i="13"/>
  <c r="I94" i="13"/>
  <c r="CI155" i="2"/>
  <c r="F33" i="12"/>
  <c r="I59" i="7"/>
  <c r="K59" i="7" s="1"/>
  <c r="I92" i="7"/>
  <c r="F65" i="13"/>
  <c r="B34" i="12"/>
  <c r="D34" i="12"/>
  <c r="I34" i="12"/>
  <c r="L152" i="7"/>
  <c r="K152" i="7"/>
  <c r="J152" i="7"/>
  <c r="A93" i="7"/>
  <c r="D152" i="13"/>
  <c r="F102" i="13"/>
  <c r="I129" i="7"/>
  <c r="O129" i="7" s="1"/>
  <c r="F102" i="12"/>
  <c r="I136" i="13"/>
  <c r="I84" i="7"/>
  <c r="K84" i="7" s="1"/>
  <c r="H80" i="12"/>
  <c r="D80" i="12"/>
  <c r="F64" i="13"/>
  <c r="I88" i="13"/>
  <c r="H88" i="13"/>
  <c r="D88" i="13"/>
  <c r="A88" i="13" s="1"/>
  <c r="B88" i="13"/>
  <c r="E88" i="13"/>
  <c r="I64" i="7"/>
  <c r="L64" i="7" s="1"/>
  <c r="M39" i="7"/>
  <c r="F52" i="13"/>
  <c r="E108" i="12"/>
  <c r="H108" i="12"/>
  <c r="I108" i="12"/>
  <c r="B108" i="12"/>
  <c r="F118" i="12"/>
  <c r="A118" i="12"/>
  <c r="CH139" i="2"/>
  <c r="CI139" i="2"/>
  <c r="H59" i="7"/>
  <c r="P60" i="7"/>
  <c r="H60" i="7"/>
  <c r="J135" i="7"/>
  <c r="M63" i="7"/>
  <c r="N63" i="7"/>
  <c r="P92" i="7"/>
  <c r="K76" i="7"/>
  <c r="L76" i="7"/>
  <c r="O76" i="7"/>
  <c r="H76" i="7"/>
  <c r="P76" i="7"/>
  <c r="N76" i="7"/>
  <c r="N121" i="7"/>
  <c r="P121" i="7"/>
  <c r="L129" i="7"/>
  <c r="H129" i="7"/>
  <c r="AD108" i="10"/>
  <c r="AG108" i="10"/>
  <c r="Z148" i="10"/>
  <c r="P148" i="10"/>
  <c r="K148" i="10"/>
  <c r="H148" i="10"/>
  <c r="F148" i="10"/>
  <c r="I121" i="10"/>
  <c r="AC121" i="10"/>
  <c r="E121" i="10"/>
  <c r="N121" i="10"/>
  <c r="S121" i="10"/>
  <c r="AA121" i="10"/>
  <c r="M121" i="10"/>
  <c r="H121" i="10"/>
  <c r="O121" i="10"/>
  <c r="Z121" i="10"/>
  <c r="V121" i="10"/>
  <c r="D121" i="10"/>
  <c r="X104" i="10"/>
  <c r="AB104" i="10"/>
  <c r="K121" i="10"/>
  <c r="G154" i="10"/>
  <c r="AF154" i="10" s="1"/>
  <c r="H154" i="10"/>
  <c r="M154" i="10"/>
  <c r="AG73" i="10"/>
  <c r="AI81" i="10"/>
  <c r="E104" i="10"/>
  <c r="T104" i="10" s="1"/>
  <c r="Q31" i="10"/>
  <c r="H31" i="10"/>
  <c r="F121" i="10"/>
  <c r="Y121" i="10"/>
  <c r="AB148" i="10"/>
  <c r="R69" i="10"/>
  <c r="H69" i="10"/>
  <c r="J69" i="10"/>
  <c r="Q69" i="10"/>
  <c r="Y69" i="10"/>
  <c r="I31" i="10"/>
  <c r="O31" i="10"/>
  <c r="K31" i="10"/>
  <c r="D31" i="10"/>
  <c r="AA31" i="10"/>
  <c r="J31" i="10"/>
  <c r="G31" i="10"/>
  <c r="AG31" i="10" s="1"/>
  <c r="E31" i="10"/>
  <c r="R31" i="10"/>
  <c r="O104" i="10"/>
  <c r="Z104" i="10"/>
  <c r="V104" i="10"/>
  <c r="D104" i="10"/>
  <c r="K104" i="10"/>
  <c r="I104" i="10"/>
  <c r="P121" i="10"/>
  <c r="D148" i="10"/>
  <c r="P31" i="10"/>
  <c r="AB31" i="10"/>
  <c r="T33" i="10"/>
  <c r="O154" i="10"/>
  <c r="AC154" i="10"/>
  <c r="V154" i="10"/>
  <c r="G49" i="10"/>
  <c r="Q49" i="10"/>
  <c r="W49" i="10"/>
  <c r="AI149" i="10"/>
  <c r="G148" i="10"/>
  <c r="AC104" i="10"/>
  <c r="AC31" i="10"/>
  <c r="Y31" i="10"/>
  <c r="W148" i="10"/>
  <c r="X121" i="10"/>
  <c r="J121" i="10"/>
  <c r="Y37" i="10"/>
  <c r="V37" i="10"/>
  <c r="I37" i="10"/>
  <c r="AI37" i="10" s="1"/>
  <c r="S37" i="10"/>
  <c r="N37" i="10"/>
  <c r="G37" i="10"/>
  <c r="AG37" i="10" s="1"/>
  <c r="R37" i="10"/>
  <c r="Z37" i="10"/>
  <c r="AB37" i="10"/>
  <c r="X37" i="10"/>
  <c r="P37" i="10"/>
  <c r="W37" i="10"/>
  <c r="AC37" i="10"/>
  <c r="G137" i="10"/>
  <c r="AA137" i="10"/>
  <c r="H137" i="10"/>
  <c r="X160" i="10"/>
  <c r="K160" i="10"/>
  <c r="AC160" i="10"/>
  <c r="T137" i="10"/>
  <c r="U137" i="10"/>
  <c r="T144" i="10"/>
  <c r="M81" i="10"/>
  <c r="K81" i="10"/>
  <c r="O81" i="10"/>
  <c r="V81" i="10"/>
  <c r="X81" i="10"/>
  <c r="F81" i="10"/>
  <c r="Q81" i="10"/>
  <c r="Y81" i="10"/>
  <c r="Y144" i="10"/>
  <c r="J144" i="10"/>
  <c r="D144" i="10"/>
  <c r="AA144" i="10"/>
  <c r="H144" i="10"/>
  <c r="R144" i="10"/>
  <c r="I100" i="10"/>
  <c r="R100" i="10"/>
  <c r="J100" i="10"/>
  <c r="Q100" i="10"/>
  <c r="K100" i="10"/>
  <c r="H100" i="10"/>
  <c r="Y100" i="10"/>
  <c r="D100" i="10"/>
  <c r="Z100" i="10"/>
  <c r="P100" i="10"/>
  <c r="AA100" i="10"/>
  <c r="E100" i="10"/>
  <c r="W100" i="10"/>
  <c r="V100" i="10"/>
  <c r="S100" i="10"/>
  <c r="N100" i="10"/>
  <c r="F100" i="10"/>
  <c r="Q72" i="10"/>
  <c r="X72" i="10"/>
  <c r="I72" i="10"/>
  <c r="E145" i="10"/>
  <c r="Q108" i="10"/>
  <c r="I108" i="10"/>
  <c r="AI108" i="10" s="1"/>
  <c r="W157" i="10"/>
  <c r="M157" i="10"/>
  <c r="J157" i="10"/>
  <c r="K157" i="10"/>
  <c r="AC157" i="10"/>
  <c r="Z157" i="10"/>
  <c r="F157" i="10"/>
  <c r="R40" i="10"/>
  <c r="AA40" i="10"/>
  <c r="Z40" i="10"/>
  <c r="M116" i="10"/>
  <c r="O116" i="10"/>
  <c r="N116" i="10"/>
  <c r="P116" i="10"/>
  <c r="AC116" i="10"/>
  <c r="H88" i="10"/>
  <c r="J88" i="10"/>
  <c r="AB21" i="10"/>
  <c r="G21" i="10"/>
  <c r="Z152" i="10"/>
  <c r="W152" i="10"/>
  <c r="E112" i="10"/>
  <c r="T112" i="10" s="1"/>
  <c r="Y112" i="10"/>
  <c r="O15" i="10"/>
  <c r="H15" i="10"/>
  <c r="V15" i="10"/>
  <c r="M15" i="10"/>
  <c r="I15" i="10"/>
  <c r="AC15" i="10"/>
  <c r="X15" i="10"/>
  <c r="S15" i="10"/>
  <c r="G15" i="10"/>
  <c r="D15" i="10"/>
  <c r="AI100" i="10"/>
  <c r="AH100" i="10"/>
  <c r="AD31" i="10"/>
  <c r="AF31" i="10"/>
  <c r="AH37" i="10"/>
  <c r="U145" i="10"/>
  <c r="T145" i="10"/>
  <c r="U104" i="10"/>
  <c r="C6" i="12"/>
  <c r="D6" i="12" s="1"/>
  <c r="F33" i="7"/>
  <c r="Q33" i="7"/>
  <c r="E33" i="7"/>
  <c r="C6" i="13"/>
  <c r="E6" i="13" s="1"/>
  <c r="B33" i="7"/>
  <c r="G6" i="12"/>
  <c r="G6" i="13"/>
  <c r="S33" i="7"/>
  <c r="H6" i="12"/>
  <c r="B6" i="12"/>
  <c r="I6" i="13"/>
  <c r="U152" i="10"/>
  <c r="O47" i="7"/>
  <c r="N47" i="7"/>
  <c r="M47" i="7"/>
  <c r="L47" i="7"/>
  <c r="P47" i="7"/>
  <c r="H47" i="7"/>
  <c r="AI137" i="10"/>
  <c r="K47" i="7"/>
  <c r="T21" i="10"/>
  <c r="AF89" i="10"/>
  <c r="AG89" i="10"/>
  <c r="AE89" i="10"/>
  <c r="AD89" i="10"/>
  <c r="AE61" i="10"/>
  <c r="AF61" i="10"/>
  <c r="AD61" i="10"/>
  <c r="AD121" i="10"/>
  <c r="AG148" i="10"/>
  <c r="AE148" i="10"/>
  <c r="AE31" i="10"/>
  <c r="J165" i="7"/>
  <c r="U101" i="10"/>
  <c r="T101" i="10"/>
  <c r="Y148" i="10"/>
  <c r="R148" i="10"/>
  <c r="AD149" i="10"/>
  <c r="AE149" i="10"/>
  <c r="AG149" i="10"/>
  <c r="AF149" i="10"/>
  <c r="M148" i="10"/>
  <c r="X148" i="10"/>
  <c r="Q148" i="10"/>
  <c r="AC148" i="10"/>
  <c r="O148" i="10"/>
  <c r="M76" i="7"/>
  <c r="J76" i="7"/>
  <c r="AG81" i="10"/>
  <c r="P86" i="7"/>
  <c r="H86" i="7"/>
  <c r="O86" i="7"/>
  <c r="N86" i="7"/>
  <c r="J41" i="7"/>
  <c r="H41" i="7"/>
  <c r="L41" i="7"/>
  <c r="O106" i="7"/>
  <c r="N106" i="7"/>
  <c r="H106" i="7"/>
  <c r="L106" i="7"/>
  <c r="J106" i="7"/>
  <c r="M106" i="7"/>
  <c r="S148" i="10"/>
  <c r="J148" i="10"/>
  <c r="N148" i="10"/>
  <c r="I148" i="10"/>
  <c r="E148" i="10"/>
  <c r="Y76" i="10"/>
  <c r="D76" i="10"/>
  <c r="G76" i="10"/>
  <c r="X76" i="10"/>
  <c r="W76" i="10"/>
  <c r="M76" i="10"/>
  <c r="AC76" i="10"/>
  <c r="J76" i="10"/>
  <c r="AA76" i="10"/>
  <c r="O76" i="10"/>
  <c r="I76" i="10"/>
  <c r="Q76" i="10"/>
  <c r="S52" i="10"/>
  <c r="AA52" i="10"/>
  <c r="H52" i="10"/>
  <c r="R52" i="10"/>
  <c r="AB52" i="10"/>
  <c r="K52" i="10"/>
  <c r="D52" i="10"/>
  <c r="Y52" i="10"/>
  <c r="Z52" i="10"/>
  <c r="V52" i="10"/>
  <c r="E37" i="10"/>
  <c r="U37" i="10" s="1"/>
  <c r="Q37" i="10"/>
  <c r="K37" i="10"/>
  <c r="D37" i="10"/>
  <c r="J37" i="10"/>
  <c r="AA45" i="10"/>
  <c r="R45" i="10"/>
  <c r="W45" i="10"/>
  <c r="O45" i="10"/>
  <c r="I45" i="10"/>
  <c r="AI45" i="10" s="1"/>
  <c r="G45" i="10"/>
  <c r="AF45" i="10" s="1"/>
  <c r="V45" i="10"/>
  <c r="X45" i="10"/>
  <c r="H45" i="10"/>
  <c r="AH40" i="10"/>
  <c r="AI40" i="10"/>
  <c r="N39" i="7"/>
  <c r="K39" i="7"/>
  <c r="H39" i="7"/>
  <c r="H180" i="7"/>
  <c r="P180" i="7"/>
  <c r="J180" i="7"/>
  <c r="K180" i="7"/>
  <c r="P171" i="7"/>
  <c r="H171" i="7"/>
  <c r="D164" i="10"/>
  <c r="O164" i="10"/>
  <c r="F164" i="10"/>
  <c r="Z164" i="10"/>
  <c r="AA164" i="10"/>
  <c r="X164" i="10"/>
  <c r="E164" i="10"/>
  <c r="U164" i="10" s="1"/>
  <c r="P164" i="10"/>
  <c r="AB164" i="10"/>
  <c r="M164" i="10"/>
  <c r="I69" i="10"/>
  <c r="AA69" i="10"/>
  <c r="Z89" i="10"/>
  <c r="V89" i="10"/>
  <c r="AC89" i="10"/>
  <c r="J89" i="10"/>
  <c r="K89" i="10"/>
  <c r="AB89" i="10"/>
  <c r="W89" i="10"/>
  <c r="E89" i="10"/>
  <c r="U89" i="10" s="1"/>
  <c r="O89" i="10"/>
  <c r="F89" i="10"/>
  <c r="S89" i="10"/>
  <c r="M102" i="7"/>
  <c r="N118" i="7"/>
  <c r="P118" i="7"/>
  <c r="O118" i="7"/>
  <c r="D124" i="10"/>
  <c r="I124" i="10"/>
  <c r="AH124" i="10"/>
  <c r="Y124" i="10"/>
  <c r="F124" i="10"/>
  <c r="J124" i="10"/>
  <c r="K124" i="10"/>
  <c r="P124" i="10"/>
  <c r="X124" i="10"/>
  <c r="Q124" i="10"/>
  <c r="E124" i="10"/>
  <c r="E53" i="10"/>
  <c r="Q116" i="10"/>
  <c r="E116" i="10"/>
  <c r="T116" i="10" s="1"/>
  <c r="R116" i="10"/>
  <c r="D116" i="10"/>
  <c r="Z116" i="10"/>
  <c r="G116" i="10"/>
  <c r="AG116" i="10" s="1"/>
  <c r="I24" i="10"/>
  <c r="AB24" i="10"/>
  <c r="E24" i="10"/>
  <c r="T24" i="10" s="1"/>
  <c r="M24" i="10"/>
  <c r="X24" i="10"/>
  <c r="H24" i="10"/>
  <c r="R24" i="10"/>
  <c r="D24" i="10"/>
  <c r="Z24" i="10"/>
  <c r="K24" i="10"/>
  <c r="R65" i="10"/>
  <c r="P65" i="10"/>
  <c r="D65" i="10"/>
  <c r="H65" i="10"/>
  <c r="W65" i="10"/>
  <c r="Z65" i="10"/>
  <c r="G65" i="10"/>
  <c r="AD65" i="10" s="1"/>
  <c r="N65" i="10"/>
  <c r="Q65" i="10"/>
  <c r="J65" i="10"/>
  <c r="E25" i="10"/>
  <c r="F25" i="10"/>
  <c r="M25" i="10"/>
  <c r="AB25" i="10"/>
  <c r="S25" i="10"/>
  <c r="O25" i="10"/>
  <c r="Y25" i="10"/>
  <c r="X100" i="10"/>
  <c r="AB100" i="10"/>
  <c r="G100" i="10"/>
  <c r="AC100" i="10"/>
  <c r="P15" i="10"/>
  <c r="Q15" i="10"/>
  <c r="F15" i="10"/>
  <c r="R15" i="10"/>
  <c r="Y15" i="10"/>
  <c r="N15" i="10"/>
  <c r="Z15" i="10"/>
  <c r="AB15" i="10"/>
  <c r="G112" i="10"/>
  <c r="V112" i="10"/>
  <c r="N112" i="10"/>
  <c r="O112" i="10"/>
  <c r="Q112" i="10"/>
  <c r="S144" i="10"/>
  <c r="AC144" i="10"/>
  <c r="W56" i="10"/>
  <c r="M56" i="10"/>
  <c r="AG100" i="10"/>
  <c r="AD100" i="10"/>
  <c r="AG76" i="10"/>
  <c r="T148" i="10"/>
  <c r="AD112" i="10"/>
  <c r="T25" i="10"/>
  <c r="U25" i="10"/>
  <c r="AH45" i="10"/>
  <c r="T89" i="10"/>
  <c r="AH148" i="10"/>
  <c r="U112" i="10"/>
  <c r="H165" i="7"/>
  <c r="AH108" i="10"/>
  <c r="P141" i="7"/>
  <c r="J141" i="7"/>
  <c r="AI21" i="10"/>
  <c r="AH21" i="10"/>
  <c r="B97" i="12"/>
  <c r="O59" i="7"/>
  <c r="N59" i="7"/>
  <c r="L59" i="7"/>
  <c r="M59" i="7"/>
  <c r="E34" i="13"/>
  <c r="B34" i="13"/>
  <c r="I34" i="13"/>
  <c r="E101" i="13"/>
  <c r="H101" i="13"/>
  <c r="D101" i="13"/>
  <c r="I101" i="13"/>
  <c r="H152" i="13"/>
  <c r="B152" i="13"/>
  <c r="E152" i="13"/>
  <c r="I152" i="13"/>
  <c r="A161" i="7"/>
  <c r="CJ133" i="2"/>
  <c r="CI133" i="2"/>
  <c r="F32" i="12"/>
  <c r="F32" i="13"/>
  <c r="B125" i="12"/>
  <c r="H125" i="12"/>
  <c r="E125" i="12"/>
  <c r="I125" i="12"/>
  <c r="I75" i="13"/>
  <c r="E75" i="13"/>
  <c r="H75" i="13"/>
  <c r="D75" i="13"/>
  <c r="A75" i="13"/>
  <c r="F76" i="13"/>
  <c r="I103" i="7"/>
  <c r="F76" i="12"/>
  <c r="B35" i="12"/>
  <c r="D35" i="12"/>
  <c r="A35" i="12"/>
  <c r="E35" i="12"/>
  <c r="I35" i="12"/>
  <c r="F40" i="13"/>
  <c r="F138" i="13"/>
  <c r="H18" i="12"/>
  <c r="B18" i="12"/>
  <c r="E18" i="12"/>
  <c r="I18" i="12"/>
  <c r="N102" i="7"/>
  <c r="O102" i="7"/>
  <c r="H102" i="7"/>
  <c r="P102" i="7"/>
  <c r="K102" i="7"/>
  <c r="J102" i="7"/>
  <c r="B111" i="13"/>
  <c r="E111" i="13"/>
  <c r="I111" i="13"/>
  <c r="C111" i="12"/>
  <c r="H111" i="12" s="1"/>
  <c r="R138" i="7"/>
  <c r="B138" i="7"/>
  <c r="F138" i="7"/>
  <c r="I138" i="7" s="1"/>
  <c r="H138" i="7" s="1"/>
  <c r="Q138" i="7"/>
  <c r="E138" i="7"/>
  <c r="G138" i="7"/>
  <c r="N138" i="7"/>
  <c r="A165" i="7"/>
  <c r="O180" i="7"/>
  <c r="L180" i="7"/>
  <c r="M180" i="7"/>
  <c r="E115" i="13"/>
  <c r="B115" i="13"/>
  <c r="D115" i="13"/>
  <c r="B77" i="12"/>
  <c r="D77" i="12"/>
  <c r="H77" i="12"/>
  <c r="C49" i="12"/>
  <c r="D49" i="12" s="1"/>
  <c r="A49" i="12" s="1"/>
  <c r="C49" i="13"/>
  <c r="E76" i="7"/>
  <c r="G76" i="7"/>
  <c r="D76" i="7"/>
  <c r="A76" i="7"/>
  <c r="B76" i="7"/>
  <c r="R76" i="7"/>
  <c r="N104" i="10"/>
  <c r="F104" i="10"/>
  <c r="H104" i="10"/>
  <c r="Q104" i="10"/>
  <c r="A145" i="7"/>
  <c r="E63" i="13"/>
  <c r="I63" i="13"/>
  <c r="D130" i="7"/>
  <c r="F181" i="7"/>
  <c r="E181" i="7"/>
  <c r="D155" i="7"/>
  <c r="D48" i="10"/>
  <c r="V48" i="10"/>
  <c r="G70" i="7"/>
  <c r="Q70" i="7"/>
  <c r="E70" i="7"/>
  <c r="R152" i="7"/>
  <c r="C125" i="13"/>
  <c r="D92" i="7"/>
  <c r="A92" i="7"/>
  <c r="I104" i="13"/>
  <c r="D119" i="7"/>
  <c r="C92" i="12"/>
  <c r="B119" i="7"/>
  <c r="D51" i="12"/>
  <c r="H51" i="12"/>
  <c r="B51" i="12"/>
  <c r="E51" i="12"/>
  <c r="C44" i="12"/>
  <c r="D71" i="7"/>
  <c r="A71" i="7" s="1"/>
  <c r="R71" i="7"/>
  <c r="R91" i="7"/>
  <c r="C64" i="12"/>
  <c r="C62" i="13"/>
  <c r="B62" i="13" s="1"/>
  <c r="B19" i="12"/>
  <c r="E19" i="12"/>
  <c r="M113" i="10"/>
  <c r="E113" i="10"/>
  <c r="K113" i="10"/>
  <c r="B134" i="13"/>
  <c r="I43" i="13"/>
  <c r="B43" i="13"/>
  <c r="Q115" i="7"/>
  <c r="I110" i="12"/>
  <c r="E118" i="7"/>
  <c r="C91" i="12"/>
  <c r="Q118" i="7"/>
  <c r="F50" i="7"/>
  <c r="F23" i="12" s="1"/>
  <c r="A23" i="12" s="1"/>
  <c r="R50" i="7"/>
  <c r="C106" i="13"/>
  <c r="I106" i="13" s="1"/>
  <c r="E133" i="7"/>
  <c r="F133" i="7"/>
  <c r="AA124" i="10"/>
  <c r="O124" i="10"/>
  <c r="E137" i="12"/>
  <c r="S68" i="7"/>
  <c r="G41" i="12"/>
  <c r="E108" i="7"/>
  <c r="E20" i="13"/>
  <c r="B20" i="13"/>
  <c r="I73" i="10"/>
  <c r="E73" i="10"/>
  <c r="T73" i="10" s="1"/>
  <c r="X73" i="10"/>
  <c r="H73" i="10"/>
  <c r="G33" i="10"/>
  <c r="J33" i="10"/>
  <c r="I33" i="10"/>
  <c r="Z33" i="10"/>
  <c r="V33" i="10"/>
  <c r="AA85" i="10"/>
  <c r="R57" i="7"/>
  <c r="C30" i="13"/>
  <c r="G57" i="7"/>
  <c r="B137" i="7"/>
  <c r="G137" i="7"/>
  <c r="G141" i="7"/>
  <c r="R141" i="7"/>
  <c r="G71" i="7"/>
  <c r="S48" i="7"/>
  <c r="G21" i="12"/>
  <c r="G21" i="13"/>
  <c r="F15" i="12"/>
  <c r="F15" i="13"/>
  <c r="H68" i="13"/>
  <c r="E68" i="13"/>
  <c r="F68" i="13"/>
  <c r="A68" i="13" s="1"/>
  <c r="I95" i="7"/>
  <c r="F68" i="12"/>
  <c r="I42" i="7"/>
  <c r="G42" i="7"/>
  <c r="R42" i="7"/>
  <c r="E42" i="7"/>
  <c r="B42" i="7"/>
  <c r="C15" i="12"/>
  <c r="D15" i="12" s="1"/>
  <c r="C15" i="13"/>
  <c r="Q130" i="7"/>
  <c r="I8" i="13"/>
  <c r="B8" i="13"/>
  <c r="F90" i="7"/>
  <c r="A90" i="7" s="1"/>
  <c r="B90" i="7"/>
  <c r="F146" i="7"/>
  <c r="G146" i="7"/>
  <c r="E86" i="7"/>
  <c r="G86" i="7"/>
  <c r="R86" i="7"/>
  <c r="E115" i="7"/>
  <c r="P32" i="7"/>
  <c r="J32" i="7"/>
  <c r="P82" i="7"/>
  <c r="J82" i="7"/>
  <c r="B69" i="12"/>
  <c r="D69" i="12"/>
  <c r="I69" i="12"/>
  <c r="H69" i="12"/>
  <c r="H104" i="13"/>
  <c r="D104" i="13"/>
  <c r="G10" i="12"/>
  <c r="G10" i="13"/>
  <c r="G32" i="12"/>
  <c r="G32" i="13"/>
  <c r="G53" i="12"/>
  <c r="G53" i="13"/>
  <c r="G24" i="13"/>
  <c r="G24" i="12"/>
  <c r="S51" i="7"/>
  <c r="G43" i="13"/>
  <c r="S70" i="7"/>
  <c r="C69" i="13"/>
  <c r="E96" i="7"/>
  <c r="D96" i="7"/>
  <c r="Q96" i="7"/>
  <c r="B96" i="7"/>
  <c r="F96" i="7"/>
  <c r="G96" i="7"/>
  <c r="R129" i="7"/>
  <c r="E129" i="7"/>
  <c r="C102" i="12"/>
  <c r="C85" i="12"/>
  <c r="I112" i="7"/>
  <c r="R112" i="7"/>
  <c r="E112" i="7"/>
  <c r="I124" i="12"/>
  <c r="D124" i="12"/>
  <c r="A124" i="12" s="1"/>
  <c r="Q43" i="7"/>
  <c r="G43" i="7"/>
  <c r="C16" i="12"/>
  <c r="O36" i="10"/>
  <c r="AB36" i="10"/>
  <c r="K36" i="10"/>
  <c r="BB71" i="2"/>
  <c r="D47" i="7"/>
  <c r="A47" i="7" s="1"/>
  <c r="E47" i="7"/>
  <c r="R47" i="7"/>
  <c r="F116" i="10"/>
  <c r="W116" i="10"/>
  <c r="V120" i="10"/>
  <c r="K120" i="10"/>
  <c r="I120" i="10"/>
  <c r="S44" i="7"/>
  <c r="G13" i="12"/>
  <c r="G13" i="13"/>
  <c r="A147" i="7"/>
  <c r="H5" i="13"/>
  <c r="E5" i="13"/>
  <c r="G166" i="7"/>
  <c r="C139" i="13"/>
  <c r="B139" i="13" s="1"/>
  <c r="Q166" i="7"/>
  <c r="CF75" i="2"/>
  <c r="BB67" i="2"/>
  <c r="BB55" i="2"/>
  <c r="S45" i="7"/>
  <c r="G18" i="13"/>
  <c r="G29" i="13"/>
  <c r="G29" i="12"/>
  <c r="O147" i="7"/>
  <c r="K147" i="7"/>
  <c r="I141" i="13"/>
  <c r="H141" i="13"/>
  <c r="G101" i="7"/>
  <c r="C74" i="12"/>
  <c r="Q101" i="7"/>
  <c r="J24" i="10"/>
  <c r="O24" i="10"/>
  <c r="AC24" i="10"/>
  <c r="C73" i="13"/>
  <c r="I100" i="7"/>
  <c r="CF33" i="2"/>
  <c r="CF39" i="2"/>
  <c r="CF67" i="2"/>
  <c r="BB37" i="2"/>
  <c r="CK12" i="2"/>
  <c r="CF112" i="2"/>
  <c r="CF110" i="2"/>
  <c r="CF106" i="2"/>
  <c r="CF103" i="2"/>
  <c r="CF98" i="2"/>
  <c r="CF89" i="2"/>
  <c r="CF87" i="2"/>
  <c r="CF85" i="2"/>
  <c r="CF81" i="2"/>
  <c r="G142" i="12"/>
  <c r="S169" i="7"/>
  <c r="G142" i="13"/>
  <c r="S165" i="7"/>
  <c r="G138" i="12"/>
  <c r="G138" i="13"/>
  <c r="G126" i="13"/>
  <c r="S153" i="7"/>
  <c r="G109" i="13"/>
  <c r="G109" i="12"/>
  <c r="G103" i="12"/>
  <c r="S130" i="7"/>
  <c r="G103" i="13"/>
  <c r="G89" i="12"/>
  <c r="G89" i="13"/>
  <c r="G65" i="13"/>
  <c r="G65" i="12"/>
  <c r="S92" i="7"/>
  <c r="F35" i="7"/>
  <c r="X44" i="10"/>
  <c r="I44" i="10"/>
  <c r="AI44" i="10" s="1"/>
  <c r="F44" i="10"/>
  <c r="Q44" i="10"/>
  <c r="B156" i="7"/>
  <c r="F156" i="7"/>
  <c r="D156" i="7"/>
  <c r="E156" i="7"/>
  <c r="L147" i="7"/>
  <c r="G8" i="12"/>
  <c r="A82" i="7"/>
  <c r="B124" i="13"/>
  <c r="I124" i="13"/>
  <c r="D124" i="13"/>
  <c r="A124" i="13" s="1"/>
  <c r="G49" i="13"/>
  <c r="S76" i="7"/>
  <c r="S78" i="7"/>
  <c r="G51" i="12"/>
  <c r="G34" i="13"/>
  <c r="S61" i="7"/>
  <c r="P173" i="7"/>
  <c r="O173" i="7"/>
  <c r="Q128" i="7"/>
  <c r="E128" i="7"/>
  <c r="I90" i="12"/>
  <c r="E90" i="12"/>
  <c r="C138" i="12"/>
  <c r="I138" i="12" s="1"/>
  <c r="R165" i="7"/>
  <c r="I48" i="7"/>
  <c r="E48" i="7"/>
  <c r="G48" i="7"/>
  <c r="CF38" i="2"/>
  <c r="CF62" i="2"/>
  <c r="CF54" i="2"/>
  <c r="CF36" i="2"/>
  <c r="CF11" i="2"/>
  <c r="BB48" i="2"/>
  <c r="C18" i="13"/>
  <c r="I18" i="13" s="1"/>
  <c r="C33" i="13"/>
  <c r="D60" i="7"/>
  <c r="A60" i="7"/>
  <c r="Q131" i="7"/>
  <c r="U131" i="7" s="1"/>
  <c r="F131" i="7"/>
  <c r="F104" i="12" s="1"/>
  <c r="Q180" i="7"/>
  <c r="E111" i="7"/>
  <c r="R168" i="7"/>
  <c r="G168" i="7"/>
  <c r="CF44" i="2"/>
  <c r="BB63" i="2"/>
  <c r="BB43" i="2"/>
  <c r="BB35" i="2"/>
  <c r="CF153" i="2"/>
  <c r="G49" i="2"/>
  <c r="C55" i="10" s="1"/>
  <c r="C72" i="7"/>
  <c r="G45" i="2"/>
  <c r="C51" i="10" s="1"/>
  <c r="AB51" i="10" s="1"/>
  <c r="G41" i="2"/>
  <c r="C47" i="10" s="1"/>
  <c r="X47" i="10" s="1"/>
  <c r="G37" i="2"/>
  <c r="C43" i="10" s="1"/>
  <c r="Z43" i="10" s="1"/>
  <c r="G33" i="2"/>
  <c r="C39" i="10" s="1"/>
  <c r="G26" i="2"/>
  <c r="C32" i="10" s="1"/>
  <c r="Y32" i="10" s="1"/>
  <c r="C49" i="7"/>
  <c r="G22" i="2"/>
  <c r="C28" i="10" s="1"/>
  <c r="G11" i="2"/>
  <c r="C17" i="10"/>
  <c r="C34" i="7"/>
  <c r="E34" i="7" s="1"/>
  <c r="F51" i="7"/>
  <c r="B78" i="7"/>
  <c r="F78" i="7"/>
  <c r="Q78" i="7"/>
  <c r="C36" i="12"/>
  <c r="I36" i="12" s="1"/>
  <c r="G63" i="7"/>
  <c r="R63" i="7"/>
  <c r="Q73" i="7"/>
  <c r="D152" i="10"/>
  <c r="S152" i="10"/>
  <c r="C40" i="13"/>
  <c r="I40" i="13" s="1"/>
  <c r="S81" i="10"/>
  <c r="B163" i="7"/>
  <c r="AC149" i="10"/>
  <c r="CF27" i="2"/>
  <c r="CF64" i="2"/>
  <c r="BB15" i="2"/>
  <c r="CK149" i="2"/>
  <c r="CG149" i="2"/>
  <c r="CJ149" i="2" s="1"/>
  <c r="G104" i="2"/>
  <c r="C110" i="10" s="1"/>
  <c r="N110" i="10" s="1"/>
  <c r="C127" i="7"/>
  <c r="R180" i="7"/>
  <c r="Q45" i="7"/>
  <c r="Q121" i="7"/>
  <c r="V88" i="10"/>
  <c r="Z88" i="10"/>
  <c r="X88" i="10"/>
  <c r="AA88" i="10"/>
  <c r="R51" i="7"/>
  <c r="E51" i="7"/>
  <c r="D51" i="7"/>
  <c r="W97" i="10"/>
  <c r="G97" i="10"/>
  <c r="P97" i="10"/>
  <c r="K97" i="10"/>
  <c r="S97" i="10"/>
  <c r="D111" i="7"/>
  <c r="A111" i="7"/>
  <c r="F73" i="7"/>
  <c r="C46" i="12"/>
  <c r="D46" i="12" s="1"/>
  <c r="G139" i="7"/>
  <c r="AA149" i="10"/>
  <c r="H149" i="10"/>
  <c r="V149" i="10"/>
  <c r="X149" i="10"/>
  <c r="X29" i="10"/>
  <c r="E29" i="10"/>
  <c r="U29" i="10" s="1"/>
  <c r="W29" i="10"/>
  <c r="P29" i="10"/>
  <c r="V29" i="10"/>
  <c r="I29" i="10"/>
  <c r="Q140" i="7"/>
  <c r="G140" i="7"/>
  <c r="P112" i="10"/>
  <c r="I112" i="10"/>
  <c r="AH112" i="10" s="1"/>
  <c r="Z112" i="10"/>
  <c r="S29" i="10"/>
  <c r="AC97" i="10"/>
  <c r="R67" i="7"/>
  <c r="C141" i="12"/>
  <c r="S86" i="7"/>
  <c r="C51" i="13"/>
  <c r="D51" i="13" s="1"/>
  <c r="A51" i="13" s="1"/>
  <c r="F56" i="7"/>
  <c r="I56" i="7" s="1"/>
  <c r="H56" i="7" s="1"/>
  <c r="G45" i="7"/>
  <c r="E60" i="7"/>
  <c r="C33" i="12"/>
  <c r="B33" i="12" s="1"/>
  <c r="I45" i="7"/>
  <c r="F61" i="7"/>
  <c r="F34" i="13" s="1"/>
  <c r="E67" i="7"/>
  <c r="B150" i="7"/>
  <c r="C104" i="12"/>
  <c r="E131" i="7"/>
  <c r="R152" i="10"/>
  <c r="D180" i="7"/>
  <c r="A180" i="7" s="1"/>
  <c r="E157" i="7"/>
  <c r="E163" i="7"/>
  <c r="B180" i="7"/>
  <c r="C67" i="12"/>
  <c r="D67" i="12" s="1"/>
  <c r="E94" i="7"/>
  <c r="C57" i="12"/>
  <c r="G172" i="7"/>
  <c r="R98" i="7"/>
  <c r="C71" i="13"/>
  <c r="B71" i="13" s="1"/>
  <c r="B126" i="7"/>
  <c r="BB73" i="2"/>
  <c r="BB56" i="2"/>
  <c r="BB52" i="2"/>
  <c r="BB10" i="2"/>
  <c r="CG148" i="2"/>
  <c r="CJ148" i="2"/>
  <c r="G155" i="2"/>
  <c r="C161" i="10" s="1"/>
  <c r="C178" i="7"/>
  <c r="G152" i="2"/>
  <c r="C158" i="10" s="1"/>
  <c r="G149" i="2"/>
  <c r="C155" i="10" s="1"/>
  <c r="F155" i="10" s="1"/>
  <c r="G157" i="2"/>
  <c r="C163" i="10" s="1"/>
  <c r="G145" i="2"/>
  <c r="C151" i="10"/>
  <c r="G141" i="2"/>
  <c r="C147" i="10" s="1"/>
  <c r="Y147" i="10" s="1"/>
  <c r="G111" i="2"/>
  <c r="C117" i="10" s="1"/>
  <c r="C134" i="7"/>
  <c r="G103" i="2"/>
  <c r="C109" i="10" s="1"/>
  <c r="M109" i="10" s="1"/>
  <c r="G99" i="2"/>
  <c r="C105" i="10" s="1"/>
  <c r="N105" i="10" s="1"/>
  <c r="G92" i="2"/>
  <c r="C98" i="10" s="1"/>
  <c r="P98" i="10" s="1"/>
  <c r="G88" i="2"/>
  <c r="C94" i="10" s="1"/>
  <c r="R94" i="10" s="1"/>
  <c r="G84" i="2"/>
  <c r="C90" i="10" s="1"/>
  <c r="G80" i="2"/>
  <c r="C86" i="10" s="1"/>
  <c r="G86" i="10" s="1"/>
  <c r="G76" i="2"/>
  <c r="C82" i="10" s="1"/>
  <c r="Y82" i="10" s="1"/>
  <c r="G64" i="2"/>
  <c r="C70" i="10" s="1"/>
  <c r="C87" i="7"/>
  <c r="G61" i="2"/>
  <c r="C67" i="10"/>
  <c r="Q67" i="10" s="1"/>
  <c r="G52" i="2"/>
  <c r="C58" i="10"/>
  <c r="C75" i="7"/>
  <c r="G13" i="2"/>
  <c r="C19" i="10" s="1"/>
  <c r="M19" i="10" s="1"/>
  <c r="C36" i="7"/>
  <c r="G12" i="2"/>
  <c r="C18" i="10" s="1"/>
  <c r="BB66" i="2"/>
  <c r="G136" i="2"/>
  <c r="C142" i="10" s="1"/>
  <c r="C159" i="7"/>
  <c r="F159" i="7" s="1"/>
  <c r="G123" i="2"/>
  <c r="C129" i="10" s="1"/>
  <c r="C126" i="10"/>
  <c r="S126" i="10" s="1"/>
  <c r="G117" i="2"/>
  <c r="C123" i="10" s="1"/>
  <c r="AA123" i="10" s="1"/>
  <c r="G113" i="2"/>
  <c r="C119" i="10" s="1"/>
  <c r="M119" i="10" s="1"/>
  <c r="G73" i="2"/>
  <c r="C79" i="10" s="1"/>
  <c r="G58" i="2"/>
  <c r="C64" i="10" s="1"/>
  <c r="AA64" i="10" s="1"/>
  <c r="C81" i="7"/>
  <c r="G35" i="2"/>
  <c r="C41" i="10" s="1"/>
  <c r="C58" i="7"/>
  <c r="G28" i="2"/>
  <c r="C34" i="10" s="1"/>
  <c r="V34" i="10" s="1"/>
  <c r="G24" i="2"/>
  <c r="C30" i="10" s="1"/>
  <c r="G16" i="2"/>
  <c r="C22" i="10" s="1"/>
  <c r="D22" i="10" s="1"/>
  <c r="G10" i="2"/>
  <c r="C16" i="10" s="1"/>
  <c r="CF101" i="2"/>
  <c r="G147" i="2"/>
  <c r="C153" i="10" s="1"/>
  <c r="C170" i="7"/>
  <c r="G109" i="2"/>
  <c r="C115" i="10" s="1"/>
  <c r="C132" i="7"/>
  <c r="D132" i="7" s="1"/>
  <c r="G105" i="2"/>
  <c r="C111" i="10"/>
  <c r="F111" i="10" s="1"/>
  <c r="G90" i="2"/>
  <c r="C96" i="10" s="1"/>
  <c r="C113" i="7"/>
  <c r="G20" i="2"/>
  <c r="C26" i="10" s="1"/>
  <c r="I26" i="10" s="1"/>
  <c r="AI26" i="10" s="1"/>
  <c r="G153" i="2"/>
  <c r="C159" i="10" s="1"/>
  <c r="G144" i="2"/>
  <c r="C150" i="10" s="1"/>
  <c r="AC150" i="10" s="1"/>
  <c r="G140" i="2"/>
  <c r="C146" i="10"/>
  <c r="G133" i="2"/>
  <c r="C139" i="10" s="1"/>
  <c r="R139" i="10" s="1"/>
  <c r="G128" i="2"/>
  <c r="C134" i="10" s="1"/>
  <c r="G116" i="2"/>
  <c r="C122" i="10" s="1"/>
  <c r="G96" i="2"/>
  <c r="C102" i="10" s="1"/>
  <c r="G102" i="10" s="1"/>
  <c r="G89" i="2"/>
  <c r="C95" i="10" s="1"/>
  <c r="E95" i="10" s="1"/>
  <c r="G85" i="2"/>
  <c r="C91" i="10" s="1"/>
  <c r="W91" i="10" s="1"/>
  <c r="G81" i="2"/>
  <c r="C87" i="10" s="1"/>
  <c r="Y87" i="10" s="1"/>
  <c r="G77" i="2"/>
  <c r="C83" i="10" s="1"/>
  <c r="G83" i="10" s="1"/>
  <c r="G69" i="2"/>
  <c r="C75" i="10" s="1"/>
  <c r="AC75" i="10" s="1"/>
  <c r="G60" i="2"/>
  <c r="C66" i="10" s="1"/>
  <c r="C83" i="7"/>
  <c r="G135" i="2"/>
  <c r="C141" i="10" s="1"/>
  <c r="Q141" i="10" s="1"/>
  <c r="C158" i="7"/>
  <c r="G129" i="2"/>
  <c r="C135" i="10" s="1"/>
  <c r="G121" i="2"/>
  <c r="C127" i="10" s="1"/>
  <c r="G108" i="2"/>
  <c r="C114" i="10" s="1"/>
  <c r="G57" i="2"/>
  <c r="C63" i="10"/>
  <c r="D63" i="10" s="1"/>
  <c r="C54" i="10"/>
  <c r="G44" i="2"/>
  <c r="C50" i="10" s="1"/>
  <c r="Z50" i="10" s="1"/>
  <c r="G40" i="2"/>
  <c r="C46" i="10" s="1"/>
  <c r="N46" i="10" s="1"/>
  <c r="G36" i="2"/>
  <c r="C42" i="10" s="1"/>
  <c r="G17" i="2"/>
  <c r="C23" i="10" s="1"/>
  <c r="V23" i="10" s="1"/>
  <c r="C40" i="7"/>
  <c r="C162" i="10"/>
  <c r="G132" i="2"/>
  <c r="C138" i="10" s="1"/>
  <c r="G101" i="2"/>
  <c r="C107" i="10"/>
  <c r="S107" i="10" s="1"/>
  <c r="G72" i="2"/>
  <c r="C78" i="10" s="1"/>
  <c r="G68" i="2"/>
  <c r="C74" i="10" s="1"/>
  <c r="G53" i="2"/>
  <c r="C59" i="10" s="1"/>
  <c r="M59" i="10" s="1"/>
  <c r="G32" i="2"/>
  <c r="C38" i="10" s="1"/>
  <c r="Q38" i="10" s="1"/>
  <c r="G21" i="2"/>
  <c r="C27" i="10" s="1"/>
  <c r="AA27" i="10" s="1"/>
  <c r="AB46" i="10"/>
  <c r="I159" i="10"/>
  <c r="AI159" i="10" s="1"/>
  <c r="Z150" i="10"/>
  <c r="S111" i="10"/>
  <c r="N111" i="10"/>
  <c r="AB30" i="10"/>
  <c r="K123" i="10"/>
  <c r="I123" i="10"/>
  <c r="AI123" i="10" s="1"/>
  <c r="O98" i="10"/>
  <c r="AA98" i="10"/>
  <c r="D98" i="10"/>
  <c r="E98" i="10"/>
  <c r="J98" i="10"/>
  <c r="H98" i="10"/>
  <c r="AC98" i="10"/>
  <c r="Q98" i="10"/>
  <c r="V98" i="10"/>
  <c r="R28" i="10"/>
  <c r="I28" i="10"/>
  <c r="AH28" i="10" s="1"/>
  <c r="S28" i="10"/>
  <c r="W28" i="10"/>
  <c r="K28" i="10"/>
  <c r="E28" i="10"/>
  <c r="U28" i="10" s="1"/>
  <c r="F51" i="10"/>
  <c r="M75" i="10"/>
  <c r="K75" i="10"/>
  <c r="X34" i="10"/>
  <c r="J18" i="10"/>
  <c r="Y18" i="10"/>
  <c r="AC18" i="10"/>
  <c r="Z18" i="10"/>
  <c r="I18" i="10"/>
  <c r="O18" i="10"/>
  <c r="R58" i="10"/>
  <c r="O58" i="10"/>
  <c r="H58" i="10"/>
  <c r="Y58" i="10"/>
  <c r="R90" i="10"/>
  <c r="S90" i="10"/>
  <c r="E155" i="10"/>
  <c r="T155" i="10" s="1"/>
  <c r="P161" i="10"/>
  <c r="V161" i="10"/>
  <c r="W161" i="10"/>
  <c r="I161" i="10"/>
  <c r="AI161" i="10" s="1"/>
  <c r="G161" i="10"/>
  <c r="AD161" i="10" s="1"/>
  <c r="K161" i="10"/>
  <c r="D87" i="10"/>
  <c r="P50" i="10"/>
  <c r="D114" i="10"/>
  <c r="S114" i="10"/>
  <c r="AC114" i="10"/>
  <c r="F114" i="10"/>
  <c r="AB114" i="10"/>
  <c r="P114" i="10"/>
  <c r="O114" i="10"/>
  <c r="Y114" i="10"/>
  <c r="V114" i="10"/>
  <c r="M114" i="10"/>
  <c r="R114" i="10"/>
  <c r="Q114" i="10"/>
  <c r="X114" i="10"/>
  <c r="V91" i="10"/>
  <c r="Z91" i="10"/>
  <c r="M139" i="10"/>
  <c r="D139" i="10"/>
  <c r="W139" i="10"/>
  <c r="O139" i="10"/>
  <c r="O26" i="10"/>
  <c r="X26" i="10"/>
  <c r="D115" i="10"/>
  <c r="AA129" i="10"/>
  <c r="N129" i="10"/>
  <c r="K129" i="10"/>
  <c r="M129" i="10"/>
  <c r="E129" i="10"/>
  <c r="U129" i="10" s="1"/>
  <c r="J129" i="10"/>
  <c r="R129" i="10"/>
  <c r="Z129" i="10"/>
  <c r="W129" i="10"/>
  <c r="G129" i="10"/>
  <c r="E67" i="10"/>
  <c r="U67" i="10" s="1"/>
  <c r="AB67" i="10"/>
  <c r="M67" i="10"/>
  <c r="AA67" i="10"/>
  <c r="W67" i="10"/>
  <c r="H67" i="10"/>
  <c r="AC82" i="10"/>
  <c r="F82" i="10"/>
  <c r="J82" i="10"/>
  <c r="S82" i="10"/>
  <c r="AB82" i="10"/>
  <c r="P56" i="7"/>
  <c r="O56" i="7"/>
  <c r="L56" i="7"/>
  <c r="M56" i="7"/>
  <c r="F16" i="10"/>
  <c r="I16" i="10"/>
  <c r="AH16" i="10" s="1"/>
  <c r="Z23" i="10"/>
  <c r="M134" i="10"/>
  <c r="H134" i="10"/>
  <c r="Q134" i="10"/>
  <c r="Q146" i="10"/>
  <c r="N19" i="10"/>
  <c r="AA19" i="10"/>
  <c r="W19" i="10"/>
  <c r="Y19" i="10"/>
  <c r="G19" i="10"/>
  <c r="AF19" i="10" s="1"/>
  <c r="AC19" i="10"/>
  <c r="Y109" i="10"/>
  <c r="H109" i="10"/>
  <c r="S109" i="10"/>
  <c r="P109" i="10"/>
  <c r="W109" i="10"/>
  <c r="O141" i="10"/>
  <c r="R113" i="7"/>
  <c r="G113" i="7"/>
  <c r="C105" i="13"/>
  <c r="D105" i="13" s="1"/>
  <c r="W64" i="10"/>
  <c r="AC64" i="10"/>
  <c r="H64" i="10"/>
  <c r="F64" i="10"/>
  <c r="P64" i="10"/>
  <c r="Q64" i="10"/>
  <c r="AB117" i="10"/>
  <c r="R117" i="10"/>
  <c r="O117" i="10"/>
  <c r="X117" i="10"/>
  <c r="D117" i="10"/>
  <c r="S117" i="10"/>
  <c r="W117" i="10"/>
  <c r="K117" i="10"/>
  <c r="Z117" i="10"/>
  <c r="Q117" i="10"/>
  <c r="N117" i="10"/>
  <c r="H117" i="10"/>
  <c r="G117" i="10"/>
  <c r="AD117" i="10" s="1"/>
  <c r="D33" i="12"/>
  <c r="A33" i="12" s="1"/>
  <c r="E33" i="12"/>
  <c r="I33" i="12"/>
  <c r="H33" i="12"/>
  <c r="B51" i="13"/>
  <c r="H51" i="13"/>
  <c r="E51" i="13"/>
  <c r="I51" i="13"/>
  <c r="AI112" i="10"/>
  <c r="D40" i="13"/>
  <c r="H40" i="13"/>
  <c r="B40" i="13"/>
  <c r="E40" i="13"/>
  <c r="H138" i="12"/>
  <c r="D138" i="12"/>
  <c r="A138" i="12" s="1"/>
  <c r="E138" i="12"/>
  <c r="B138" i="12"/>
  <c r="A156" i="7"/>
  <c r="K100" i="7"/>
  <c r="E16" i="12"/>
  <c r="D16" i="12"/>
  <c r="H16" i="12"/>
  <c r="I16" i="12"/>
  <c r="B16" i="12"/>
  <c r="H85" i="12"/>
  <c r="I85" i="12"/>
  <c r="D85" i="12"/>
  <c r="A85" i="12" s="1"/>
  <c r="E85" i="12"/>
  <c r="B85" i="12"/>
  <c r="B106" i="13"/>
  <c r="B49" i="13"/>
  <c r="D49" i="13"/>
  <c r="A49" i="13" s="1"/>
  <c r="C13" i="12"/>
  <c r="I13" i="12" s="1"/>
  <c r="G40" i="7"/>
  <c r="E40" i="7"/>
  <c r="Q40" i="7"/>
  <c r="D40" i="7"/>
  <c r="A40" i="7" s="1"/>
  <c r="B40" i="7"/>
  <c r="F40" i="7"/>
  <c r="I40" i="7" s="1"/>
  <c r="R40" i="7"/>
  <c r="C13" i="13"/>
  <c r="E13" i="13" s="1"/>
  <c r="F75" i="7"/>
  <c r="I75" i="7" s="1"/>
  <c r="C48" i="12"/>
  <c r="E48" i="12" s="1"/>
  <c r="E75" i="7"/>
  <c r="R75" i="7"/>
  <c r="G75" i="7"/>
  <c r="Q75" i="7"/>
  <c r="D75" i="7"/>
  <c r="A75" i="7" s="1"/>
  <c r="C48" i="13"/>
  <c r="D48" i="13" s="1"/>
  <c r="B75" i="7"/>
  <c r="F178" i="7"/>
  <c r="F151" i="13" s="1"/>
  <c r="E178" i="7"/>
  <c r="I178" i="7"/>
  <c r="L178" i="7" s="1"/>
  <c r="R178" i="7"/>
  <c r="C151" i="13"/>
  <c r="E151" i="13" s="1"/>
  <c r="Q178" i="7"/>
  <c r="G178" i="7"/>
  <c r="D178" i="7"/>
  <c r="A178" i="7" s="1"/>
  <c r="B178" i="7"/>
  <c r="C151" i="12"/>
  <c r="D151" i="12" s="1"/>
  <c r="A151" i="12" s="1"/>
  <c r="E57" i="12"/>
  <c r="B57" i="12"/>
  <c r="H57" i="12"/>
  <c r="I78" i="7"/>
  <c r="M78" i="7" s="1"/>
  <c r="F51" i="12"/>
  <c r="A78" i="7"/>
  <c r="F51" i="13"/>
  <c r="C45" i="12"/>
  <c r="I45" i="12" s="1"/>
  <c r="R72" i="7"/>
  <c r="D72" i="7"/>
  <c r="A72" i="7" s="1"/>
  <c r="F72" i="7"/>
  <c r="E72" i="7"/>
  <c r="I72" i="7"/>
  <c r="K72" i="7" s="1"/>
  <c r="F104" i="13"/>
  <c r="E18" i="13"/>
  <c r="B18" i="13"/>
  <c r="D18" i="13"/>
  <c r="A18" i="13"/>
  <c r="F129" i="13"/>
  <c r="I156" i="7"/>
  <c r="O156" i="7" s="1"/>
  <c r="F129" i="12"/>
  <c r="AH44" i="10"/>
  <c r="E73" i="13"/>
  <c r="H139" i="13"/>
  <c r="D139" i="13"/>
  <c r="F69" i="12"/>
  <c r="I146" i="7"/>
  <c r="M146" i="7" s="1"/>
  <c r="F119" i="13"/>
  <c r="A119" i="13"/>
  <c r="F119" i="12"/>
  <c r="B15" i="13"/>
  <c r="I15" i="13"/>
  <c r="N95" i="7"/>
  <c r="J95" i="7"/>
  <c r="K95" i="7"/>
  <c r="M95" i="7"/>
  <c r="I30" i="13"/>
  <c r="E30" i="13"/>
  <c r="D30" i="13"/>
  <c r="AD33" i="10"/>
  <c r="AG33" i="10"/>
  <c r="E62" i="13"/>
  <c r="H62" i="13"/>
  <c r="I62" i="13"/>
  <c r="D62" i="13"/>
  <c r="A62" i="13"/>
  <c r="A51" i="12"/>
  <c r="H125" i="13"/>
  <c r="I125" i="13"/>
  <c r="D125" i="13"/>
  <c r="A125" i="13" s="1"/>
  <c r="B125" i="13"/>
  <c r="E125" i="13"/>
  <c r="B49" i="12"/>
  <c r="H49" i="12"/>
  <c r="I49" i="12"/>
  <c r="E49" i="12"/>
  <c r="K138" i="7"/>
  <c r="M138" i="7"/>
  <c r="L138" i="7"/>
  <c r="F111" i="13"/>
  <c r="F111" i="12"/>
  <c r="B111" i="12"/>
  <c r="I111" i="12"/>
  <c r="E111" i="12"/>
  <c r="D111" i="12"/>
  <c r="A111" i="12" s="1"/>
  <c r="E38" i="10"/>
  <c r="U38" i="10" s="1"/>
  <c r="I74" i="10"/>
  <c r="AH74" i="10" s="1"/>
  <c r="N74" i="10"/>
  <c r="F74" i="10"/>
  <c r="Y74" i="10"/>
  <c r="J74" i="10"/>
  <c r="G74" i="10"/>
  <c r="R74" i="10"/>
  <c r="X74" i="10"/>
  <c r="V74" i="10"/>
  <c r="AA162" i="10"/>
  <c r="D162" i="10"/>
  <c r="O162" i="10"/>
  <c r="N162" i="10"/>
  <c r="W54" i="10"/>
  <c r="V54" i="10"/>
  <c r="Q54" i="10"/>
  <c r="P135" i="10"/>
  <c r="F135" i="10"/>
  <c r="W135" i="10"/>
  <c r="G83" i="7"/>
  <c r="C56" i="12"/>
  <c r="Q83" i="7"/>
  <c r="F83" i="7"/>
  <c r="C56" i="13"/>
  <c r="E56" i="13" s="1"/>
  <c r="R83" i="7"/>
  <c r="D83" i="7"/>
  <c r="A83" i="7" s="1"/>
  <c r="E83" i="7"/>
  <c r="B83" i="7"/>
  <c r="Q170" i="7"/>
  <c r="B170" i="7"/>
  <c r="E170" i="7"/>
  <c r="G170" i="7"/>
  <c r="F170" i="7"/>
  <c r="F143" i="13" s="1"/>
  <c r="C143" i="12"/>
  <c r="I143" i="12" s="1"/>
  <c r="C143" i="13"/>
  <c r="I143" i="13" s="1"/>
  <c r="D170" i="7"/>
  <c r="C31" i="13"/>
  <c r="B58" i="7"/>
  <c r="R58" i="7"/>
  <c r="E58" i="7"/>
  <c r="G58" i="7"/>
  <c r="C31" i="12"/>
  <c r="D31" i="12" s="1"/>
  <c r="F58" i="7"/>
  <c r="Q58" i="7"/>
  <c r="D58" i="7"/>
  <c r="G159" i="7"/>
  <c r="C9" i="12"/>
  <c r="B9" i="12" s="1"/>
  <c r="R36" i="7"/>
  <c r="F36" i="7"/>
  <c r="D36" i="7"/>
  <c r="C9" i="13"/>
  <c r="I9" i="13" s="1"/>
  <c r="D87" i="7"/>
  <c r="E87" i="7"/>
  <c r="F87" i="7"/>
  <c r="F60" i="13" s="1"/>
  <c r="R87" i="7"/>
  <c r="C60" i="12"/>
  <c r="H60" i="12" s="1"/>
  <c r="J147" i="10"/>
  <c r="Z163" i="10"/>
  <c r="S163" i="10"/>
  <c r="O163" i="10"/>
  <c r="Q163" i="10"/>
  <c r="R163" i="10"/>
  <c r="I163" i="10"/>
  <c r="AI163" i="10" s="1"/>
  <c r="J163" i="10"/>
  <c r="H163" i="10"/>
  <c r="F163" i="10"/>
  <c r="E71" i="13"/>
  <c r="D71" i="13"/>
  <c r="I71" i="13"/>
  <c r="H71" i="13"/>
  <c r="F34" i="12"/>
  <c r="A34" i="12" s="1"/>
  <c r="I61" i="7"/>
  <c r="H61" i="7" s="1"/>
  <c r="H46" i="12"/>
  <c r="E46" i="12"/>
  <c r="B46" i="12"/>
  <c r="B127" i="7"/>
  <c r="R127" i="7"/>
  <c r="C100" i="12"/>
  <c r="B34" i="7"/>
  <c r="F34" i="7"/>
  <c r="F7" i="12" s="1"/>
  <c r="D49" i="7"/>
  <c r="E49" i="7"/>
  <c r="Z47" i="10"/>
  <c r="D47" i="10"/>
  <c r="W55" i="10"/>
  <c r="R55" i="10"/>
  <c r="V55" i="10"/>
  <c r="O48" i="7"/>
  <c r="H48" i="7"/>
  <c r="J48" i="7"/>
  <c r="L48" i="7"/>
  <c r="N48" i="7"/>
  <c r="P48" i="7"/>
  <c r="M48" i="7"/>
  <c r="K48" i="7"/>
  <c r="E74" i="12"/>
  <c r="E102" i="12"/>
  <c r="H102" i="12"/>
  <c r="D102" i="12"/>
  <c r="A102" i="12" s="1"/>
  <c r="I15" i="12"/>
  <c r="U73" i="10"/>
  <c r="A133" i="7"/>
  <c r="F106" i="12"/>
  <c r="I133" i="7"/>
  <c r="M133" i="7" s="1"/>
  <c r="F106" i="13"/>
  <c r="T113" i="10"/>
  <c r="U113" i="10"/>
  <c r="D64" i="12"/>
  <c r="H64" i="12"/>
  <c r="B64" i="12"/>
  <c r="I64" i="12"/>
  <c r="E64" i="12"/>
  <c r="R27" i="10"/>
  <c r="I27" i="10"/>
  <c r="AH27" i="10" s="1"/>
  <c r="W27" i="10"/>
  <c r="AC27" i="10"/>
  <c r="AC59" i="10"/>
  <c r="AB59" i="10"/>
  <c r="W59" i="10"/>
  <c r="M78" i="10"/>
  <c r="F78" i="10"/>
  <c r="H78" i="10"/>
  <c r="E63" i="10"/>
  <c r="J63" i="10"/>
  <c r="W63" i="10"/>
  <c r="R63" i="10"/>
  <c r="G63" i="10"/>
  <c r="AE63" i="10" s="1"/>
  <c r="D158" i="7"/>
  <c r="M66" i="10"/>
  <c r="H66" i="10"/>
  <c r="S66" i="10"/>
  <c r="X95" i="10"/>
  <c r="W95" i="10"/>
  <c r="H95" i="10"/>
  <c r="M95" i="10"/>
  <c r="Y95" i="10"/>
  <c r="AC95" i="10"/>
  <c r="AB102" i="10"/>
  <c r="N102" i="10"/>
  <c r="J102" i="10"/>
  <c r="M102" i="10"/>
  <c r="V102" i="10"/>
  <c r="R102" i="10"/>
  <c r="I102" i="10"/>
  <c r="AI102" i="10" s="1"/>
  <c r="Z102" i="10"/>
  <c r="W102" i="10"/>
  <c r="F102" i="10"/>
  <c r="O102" i="10"/>
  <c r="AC102" i="10"/>
  <c r="P102" i="10"/>
  <c r="Y102" i="10"/>
  <c r="D102" i="10"/>
  <c r="X102" i="10"/>
  <c r="Q102" i="10"/>
  <c r="AB153" i="10"/>
  <c r="K153" i="10"/>
  <c r="AC153" i="10"/>
  <c r="M153" i="10"/>
  <c r="D153" i="10"/>
  <c r="H153" i="10"/>
  <c r="P153" i="10"/>
  <c r="Y153" i="10"/>
  <c r="AA153" i="10"/>
  <c r="AC22" i="10"/>
  <c r="F22" i="10"/>
  <c r="K22" i="10"/>
  <c r="P22" i="10"/>
  <c r="AA22" i="10"/>
  <c r="R22" i="10"/>
  <c r="H22" i="10"/>
  <c r="J22" i="10"/>
  <c r="G22" i="10"/>
  <c r="AD22" i="10" s="1"/>
  <c r="X22" i="10"/>
  <c r="S22" i="10"/>
  <c r="AB22" i="10"/>
  <c r="O22" i="10"/>
  <c r="Z22" i="10"/>
  <c r="E22" i="10"/>
  <c r="W22" i="10"/>
  <c r="I22" i="10"/>
  <c r="AH22" i="10" s="1"/>
  <c r="N22" i="10"/>
  <c r="R81" i="7"/>
  <c r="C54" i="12"/>
  <c r="I54" i="12" s="1"/>
  <c r="F81" i="7"/>
  <c r="B81" i="7"/>
  <c r="C54" i="13"/>
  <c r="D54" i="13" s="1"/>
  <c r="D81" i="7"/>
  <c r="AB119" i="10"/>
  <c r="S119" i="10"/>
  <c r="R119" i="10"/>
  <c r="E119" i="10"/>
  <c r="T119" i="10" s="1"/>
  <c r="Y119" i="10"/>
  <c r="W119" i="10"/>
  <c r="P119" i="10"/>
  <c r="Q119" i="10"/>
  <c r="H119" i="10"/>
  <c r="AC119" i="10"/>
  <c r="I119" i="10"/>
  <c r="J119" i="10"/>
  <c r="Z119" i="10"/>
  <c r="F119" i="10"/>
  <c r="O119" i="10"/>
  <c r="X119" i="10"/>
  <c r="D119" i="10"/>
  <c r="Q126" i="10"/>
  <c r="W126" i="10"/>
  <c r="R126" i="10"/>
  <c r="AB126" i="10"/>
  <c r="I126" i="10"/>
  <c r="N126" i="10"/>
  <c r="Y126" i="10"/>
  <c r="M126" i="10"/>
  <c r="Z126" i="10"/>
  <c r="G126" i="10"/>
  <c r="D126" i="10"/>
  <c r="R142" i="10"/>
  <c r="Y70" i="10"/>
  <c r="AA70" i="10"/>
  <c r="Y86" i="10"/>
  <c r="K86" i="10"/>
  <c r="Q94" i="10"/>
  <c r="F94" i="10"/>
  <c r="Z94" i="10"/>
  <c r="S105" i="10"/>
  <c r="E105" i="10"/>
  <c r="U105" i="10" s="1"/>
  <c r="K105" i="10"/>
  <c r="C107" i="13"/>
  <c r="E107" i="13" s="1"/>
  <c r="B134" i="7"/>
  <c r="G134" i="7"/>
  <c r="Q134" i="7"/>
  <c r="C107" i="12"/>
  <c r="R134" i="7"/>
  <c r="D134" i="7"/>
  <c r="F151" i="10"/>
  <c r="G151" i="10"/>
  <c r="V151" i="10"/>
  <c r="M151" i="10"/>
  <c r="Q151" i="10"/>
  <c r="B67" i="12"/>
  <c r="H67" i="12"/>
  <c r="I67" i="12"/>
  <c r="B104" i="12"/>
  <c r="E104" i="12"/>
  <c r="D104" i="12"/>
  <c r="I104" i="12"/>
  <c r="H104" i="12"/>
  <c r="M45" i="7"/>
  <c r="K45" i="7"/>
  <c r="J45" i="7"/>
  <c r="O45" i="7"/>
  <c r="P45" i="7"/>
  <c r="N45" i="7"/>
  <c r="L45" i="7"/>
  <c r="H45" i="7"/>
  <c r="F29" i="13"/>
  <c r="F29" i="12"/>
  <c r="H141" i="12"/>
  <c r="E141" i="12"/>
  <c r="I141" i="12"/>
  <c r="D141" i="12"/>
  <c r="A141" i="12" s="1"/>
  <c r="B141" i="12"/>
  <c r="AI29" i="10"/>
  <c r="AH29" i="10"/>
  <c r="T29" i="10"/>
  <c r="I73" i="7"/>
  <c r="N73" i="7" s="1"/>
  <c r="F46" i="13"/>
  <c r="F46" i="12"/>
  <c r="E110" i="10"/>
  <c r="U110" i="10" s="1"/>
  <c r="AC110" i="10"/>
  <c r="B36" i="12"/>
  <c r="D32" i="10"/>
  <c r="H32" i="10"/>
  <c r="G32" i="10"/>
  <c r="AD32" i="10" s="1"/>
  <c r="F32" i="10"/>
  <c r="R32" i="10"/>
  <c r="J32" i="10"/>
  <c r="E43" i="10"/>
  <c r="T43" i="10" s="1"/>
  <c r="N43" i="10"/>
  <c r="H43" i="10"/>
  <c r="Y43" i="10"/>
  <c r="W43" i="10"/>
  <c r="I43" i="10"/>
  <c r="AH43" i="10" s="1"/>
  <c r="Q43" i="10"/>
  <c r="D43" i="10"/>
  <c r="M43" i="10"/>
  <c r="K43" i="10"/>
  <c r="AB43" i="10"/>
  <c r="AA43" i="10"/>
  <c r="P43" i="10"/>
  <c r="F43" i="10"/>
  <c r="R43" i="10"/>
  <c r="O43" i="10"/>
  <c r="X43" i="10"/>
  <c r="E33" i="13"/>
  <c r="F8" i="12"/>
  <c r="A8" i="12" s="1"/>
  <c r="AI120" i="10"/>
  <c r="AH120" i="10"/>
  <c r="K112" i="7"/>
  <c r="H112" i="7"/>
  <c r="J112" i="7"/>
  <c r="O112" i="7"/>
  <c r="N112" i="7"/>
  <c r="I69" i="13"/>
  <c r="H69" i="13"/>
  <c r="F63" i="12"/>
  <c r="A63" i="12" s="1"/>
  <c r="P42" i="7"/>
  <c r="N42" i="7"/>
  <c r="AI33" i="10"/>
  <c r="AH33" i="10"/>
  <c r="AI73" i="10"/>
  <c r="AH73" i="10"/>
  <c r="B91" i="12"/>
  <c r="H91" i="12"/>
  <c r="D91" i="12"/>
  <c r="I91" i="12"/>
  <c r="E91" i="12"/>
  <c r="E44" i="12"/>
  <c r="B44" i="12"/>
  <c r="H44" i="12"/>
  <c r="I92" i="12"/>
  <c r="H92" i="12"/>
  <c r="CI148" i="2"/>
  <c r="O138" i="7"/>
  <c r="J138" i="7"/>
  <c r="P138" i="7"/>
  <c r="J75" i="7"/>
  <c r="AE151" i="10"/>
  <c r="I107" i="12"/>
  <c r="H54" i="12"/>
  <c r="AG102" i="10"/>
  <c r="AE102" i="10"/>
  <c r="AF63" i="10"/>
  <c r="I31" i="12"/>
  <c r="E31" i="12"/>
  <c r="B31" i="12"/>
  <c r="I56" i="12"/>
  <c r="E56" i="12"/>
  <c r="B56" i="12"/>
  <c r="H56" i="12"/>
  <c r="D56" i="12"/>
  <c r="N146" i="7"/>
  <c r="O146" i="7"/>
  <c r="O78" i="7"/>
  <c r="M178" i="7"/>
  <c r="H48" i="12"/>
  <c r="I48" i="12"/>
  <c r="D48" i="12"/>
  <c r="B48" i="12"/>
  <c r="L40" i="7"/>
  <c r="AF117" i="10"/>
  <c r="AG117" i="10"/>
  <c r="AD126" i="10"/>
  <c r="D31" i="13"/>
  <c r="E31" i="13"/>
  <c r="I31" i="13"/>
  <c r="H31" i="13"/>
  <c r="B31" i="13"/>
  <c r="AI74" i="10"/>
  <c r="L156" i="7"/>
  <c r="F48" i="13"/>
  <c r="A48" i="13" s="1"/>
  <c r="F13" i="12"/>
  <c r="F13" i="13"/>
  <c r="AE129" i="10"/>
  <c r="AE161" i="10"/>
  <c r="AH18" i="10"/>
  <c r="AI18" i="10"/>
  <c r="AH123" i="10"/>
  <c r="AI43" i="10"/>
  <c r="K73" i="7"/>
  <c r="O73" i="7"/>
  <c r="M73" i="7"/>
  <c r="D107" i="13"/>
  <c r="B107" i="13"/>
  <c r="H107" i="13"/>
  <c r="AH126" i="10"/>
  <c r="AI126" i="10"/>
  <c r="AI22" i="10"/>
  <c r="AG22" i="10"/>
  <c r="AF22" i="10"/>
  <c r="AE22" i="10"/>
  <c r="I60" i="12"/>
  <c r="E60" i="12"/>
  <c r="F60" i="12"/>
  <c r="D143" i="12"/>
  <c r="B143" i="12"/>
  <c r="E143" i="12"/>
  <c r="H143" i="12"/>
  <c r="F56" i="12"/>
  <c r="P72" i="7"/>
  <c r="N178" i="7"/>
  <c r="P178" i="7"/>
  <c r="E48" i="13"/>
  <c r="I48" i="13"/>
  <c r="B48" i="13"/>
  <c r="J40" i="7"/>
  <c r="AH161" i="10"/>
  <c r="E54" i="13"/>
  <c r="B54" i="13"/>
  <c r="H54" i="13"/>
  <c r="I54" i="13"/>
  <c r="AH102" i="10"/>
  <c r="N133" i="7"/>
  <c r="F9" i="13"/>
  <c r="F9" i="12"/>
  <c r="F45" i="13"/>
  <c r="F45" i="12"/>
  <c r="J178" i="7"/>
  <c r="H151" i="13"/>
  <c r="B151" i="13"/>
  <c r="D151" i="13"/>
  <c r="A151" i="13"/>
  <c r="I151" i="13"/>
  <c r="F151" i="12"/>
  <c r="M40" i="7"/>
  <c r="H13" i="13"/>
  <c r="D13" i="12"/>
  <c r="A13" i="12" s="1"/>
  <c r="I105" i="13"/>
  <c r="T129" i="10"/>
  <c r="AI28" i="10"/>
  <c r="U98" i="10"/>
  <c r="T98" i="10"/>
  <c r="A56" i="12"/>
  <c r="AG83" i="10" l="1"/>
  <c r="AD83" i="10"/>
  <c r="AF86" i="10"/>
  <c r="AG86" i="10"/>
  <c r="AD86" i="10"/>
  <c r="Q113" i="7"/>
  <c r="C86" i="13"/>
  <c r="Z7" i="2"/>
  <c r="AA7" i="2" s="1"/>
  <c r="AB7" i="2" s="1"/>
  <c r="Z4" i="2"/>
  <c r="CF30" i="2"/>
  <c r="AC36" i="10"/>
  <c r="BU8" i="2"/>
  <c r="CF115" i="2"/>
  <c r="W121" i="10"/>
  <c r="AQ8" i="2"/>
  <c r="W53" i="10"/>
  <c r="N53" i="10"/>
  <c r="V53" i="10"/>
  <c r="I53" i="10"/>
  <c r="Z53" i="10"/>
  <c r="D53" i="10"/>
  <c r="R53" i="10"/>
  <c r="AB53" i="10"/>
  <c r="G53" i="10"/>
  <c r="Q53" i="10"/>
  <c r="J53" i="10"/>
  <c r="AC53" i="10"/>
  <c r="X53" i="10"/>
  <c r="O53" i="10"/>
  <c r="AA53" i="10"/>
  <c r="S53" i="10"/>
  <c r="M53" i="10"/>
  <c r="K53" i="10"/>
  <c r="H53" i="10"/>
  <c r="P53" i="10"/>
  <c r="B13" i="12"/>
  <c r="I13" i="13"/>
  <c r="E9" i="12"/>
  <c r="H9" i="13"/>
  <c r="M156" i="7"/>
  <c r="T105" i="10"/>
  <c r="D54" i="12"/>
  <c r="U43" i="10"/>
  <c r="T67" i="10"/>
  <c r="E105" i="13"/>
  <c r="E13" i="12"/>
  <c r="B13" i="13"/>
  <c r="B151" i="12"/>
  <c r="H156" i="7"/>
  <c r="U119" i="10"/>
  <c r="J78" i="7"/>
  <c r="E54" i="12"/>
  <c r="Y110" i="10"/>
  <c r="AA105" i="10"/>
  <c r="V105" i="10"/>
  <c r="AC105" i="10"/>
  <c r="N86" i="10"/>
  <c r="J86" i="10"/>
  <c r="H86" i="10"/>
  <c r="AC126" i="10"/>
  <c r="M27" i="10"/>
  <c r="Q27" i="10"/>
  <c r="O27" i="10"/>
  <c r="V27" i="10"/>
  <c r="AB47" i="10"/>
  <c r="Q34" i="7"/>
  <c r="C7" i="12"/>
  <c r="D34" i="7"/>
  <c r="AC147" i="10"/>
  <c r="G132" i="7"/>
  <c r="E113" i="7"/>
  <c r="F113" i="7"/>
  <c r="M74" i="10"/>
  <c r="S74" i="10"/>
  <c r="X28" i="10"/>
  <c r="N28" i="10"/>
  <c r="O28" i="10"/>
  <c r="P28" i="10"/>
  <c r="M28" i="10"/>
  <c r="F53" i="10"/>
  <c r="F6" i="12"/>
  <c r="A6" i="12" s="1"/>
  <c r="F6" i="13"/>
  <c r="U121" i="10"/>
  <c r="T121" i="10"/>
  <c r="M92" i="7"/>
  <c r="K92" i="7"/>
  <c r="N92" i="7"/>
  <c r="O92" i="7"/>
  <c r="J92" i="7"/>
  <c r="H92" i="7"/>
  <c r="AF152" i="10"/>
  <c r="AG152" i="10"/>
  <c r="AE152" i="10"/>
  <c r="AD152" i="10"/>
  <c r="X155" i="10"/>
  <c r="I155" i="10"/>
  <c r="S155" i="10"/>
  <c r="D155" i="10"/>
  <c r="AC155" i="10"/>
  <c r="AA155" i="10"/>
  <c r="E27" i="13"/>
  <c r="I27" i="13"/>
  <c r="D27" i="13"/>
  <c r="H27" i="13"/>
  <c r="B27" i="13"/>
  <c r="W15" i="10"/>
  <c r="CF9" i="2"/>
  <c r="AC40" i="10"/>
  <c r="CF34" i="2"/>
  <c r="BQ8" i="2"/>
  <c r="Q164" i="10"/>
  <c r="BB158" i="2"/>
  <c r="CH157" i="2"/>
  <c r="CI157" i="2" s="1"/>
  <c r="CF119" i="2"/>
  <c r="AB8" i="2"/>
  <c r="CF113" i="2"/>
  <c r="U155" i="10"/>
  <c r="H105" i="13"/>
  <c r="H13" i="12"/>
  <c r="D13" i="13"/>
  <c r="A13" i="13" s="1"/>
  <c r="B45" i="12"/>
  <c r="AF161" i="10"/>
  <c r="I56" i="13"/>
  <c r="B54" i="12"/>
  <c r="AE32" i="10"/>
  <c r="Z110" i="10"/>
  <c r="M110" i="10"/>
  <c r="D105" i="10"/>
  <c r="X105" i="10"/>
  <c r="J105" i="10"/>
  <c r="W86" i="10"/>
  <c r="AA86" i="10"/>
  <c r="F86" i="10"/>
  <c r="N27" i="10"/>
  <c r="K27" i="10"/>
  <c r="Y27" i="10"/>
  <c r="AB27" i="10"/>
  <c r="F47" i="10"/>
  <c r="G34" i="7"/>
  <c r="C7" i="13"/>
  <c r="V147" i="10"/>
  <c r="A36" i="7"/>
  <c r="B113" i="7"/>
  <c r="C86" i="12"/>
  <c r="M155" i="10"/>
  <c r="O155" i="10"/>
  <c r="J134" i="10"/>
  <c r="S134" i="10"/>
  <c r="F18" i="10"/>
  <c r="G18" i="10"/>
  <c r="E18" i="10"/>
  <c r="V18" i="10"/>
  <c r="S18" i="10"/>
  <c r="AB18" i="10"/>
  <c r="D18" i="10"/>
  <c r="K18" i="10"/>
  <c r="Z58" i="10"/>
  <c r="D58" i="10"/>
  <c r="AI76" i="10"/>
  <c r="AH76" i="10"/>
  <c r="AF76" i="10"/>
  <c r="AE76" i="10"/>
  <c r="AD76" i="10"/>
  <c r="AH89" i="10"/>
  <c r="AI89" i="10"/>
  <c r="Y53" i="10"/>
  <c r="BE8" i="2"/>
  <c r="C105" i="12"/>
  <c r="R132" i="7"/>
  <c r="AI24" i="10"/>
  <c r="AH24" i="10"/>
  <c r="H84" i="7"/>
  <c r="L84" i="7"/>
  <c r="N84" i="7"/>
  <c r="CF59" i="2"/>
  <c r="AA65" i="10"/>
  <c r="AC49" i="10"/>
  <c r="CF43" i="2"/>
  <c r="CK13" i="2"/>
  <c r="BA8" i="2"/>
  <c r="CF158" i="2"/>
  <c r="BI8" i="2"/>
  <c r="Y164" i="10"/>
  <c r="O149" i="10"/>
  <c r="BB143" i="2"/>
  <c r="B105" i="13"/>
  <c r="D45" i="12"/>
  <c r="A45" i="12" s="1"/>
  <c r="AI27" i="10"/>
  <c r="D143" i="13"/>
  <c r="A143" i="13" s="1"/>
  <c r="X110" i="10"/>
  <c r="G105" i="10"/>
  <c r="AG105" i="10" s="1"/>
  <c r="R105" i="10"/>
  <c r="I86" i="10"/>
  <c r="Q86" i="10"/>
  <c r="Z27" i="10"/>
  <c r="H27" i="10"/>
  <c r="S27" i="10"/>
  <c r="J27" i="10"/>
  <c r="F27" i="10"/>
  <c r="S47" i="10"/>
  <c r="R34" i="7"/>
  <c r="I147" i="10"/>
  <c r="X147" i="10"/>
  <c r="Q132" i="7"/>
  <c r="B132" i="7"/>
  <c r="D113" i="7"/>
  <c r="V155" i="10"/>
  <c r="R155" i="10"/>
  <c r="Q123" i="10"/>
  <c r="AB83" i="10"/>
  <c r="E83" i="10"/>
  <c r="AC83" i="10"/>
  <c r="G72" i="7"/>
  <c r="C45" i="13"/>
  <c r="AD37" i="10"/>
  <c r="AE37" i="10"/>
  <c r="AF37" i="10"/>
  <c r="AH104" i="10"/>
  <c r="AI104" i="10"/>
  <c r="AA148" i="10"/>
  <c r="B40" i="12"/>
  <c r="I40" i="12"/>
  <c r="E40" i="12"/>
  <c r="D40" i="12"/>
  <c r="F134" i="12"/>
  <c r="F134" i="13"/>
  <c r="A134" i="13" s="1"/>
  <c r="I161" i="7"/>
  <c r="B80" i="7"/>
  <c r="F80" i="7"/>
  <c r="Q80" i="7"/>
  <c r="G80" i="7"/>
  <c r="R80" i="7"/>
  <c r="C53" i="12"/>
  <c r="C53" i="13"/>
  <c r="E80" i="7"/>
  <c r="D80" i="7"/>
  <c r="H138" i="13"/>
  <c r="B138" i="13"/>
  <c r="E138" i="13"/>
  <c r="D138" i="13"/>
  <c r="A138" i="13" s="1"/>
  <c r="I138" i="13"/>
  <c r="H139" i="10"/>
  <c r="D123" i="10"/>
  <c r="R111" i="10"/>
  <c r="A69" i="12"/>
  <c r="A15" i="12"/>
  <c r="U116" i="10"/>
  <c r="U24" i="10"/>
  <c r="AE116" i="10"/>
  <c r="AI148" i="10"/>
  <c r="D6" i="13"/>
  <c r="A6" i="13" s="1"/>
  <c r="I6" i="12"/>
  <c r="AD148" i="10"/>
  <c r="AF148" i="10"/>
  <c r="J93" i="7"/>
  <c r="F33" i="13"/>
  <c r="P135" i="7"/>
  <c r="L135" i="7"/>
  <c r="I67" i="7"/>
  <c r="A67" i="7"/>
  <c r="AE81" i="10"/>
  <c r="AF81" i="10"/>
  <c r="E102" i="13"/>
  <c r="D102" i="13"/>
  <c r="A102" i="13" s="1"/>
  <c r="B102" i="13"/>
  <c r="E34" i="12"/>
  <c r="H34" i="12"/>
  <c r="F66" i="12"/>
  <c r="F66" i="13"/>
  <c r="G128" i="10"/>
  <c r="F37" i="12"/>
  <c r="A37" i="12" s="1"/>
  <c r="F37" i="13"/>
  <c r="A37" i="13" s="1"/>
  <c r="H52" i="13"/>
  <c r="E52" i="13"/>
  <c r="AD145" i="10"/>
  <c r="AF145" i="10"/>
  <c r="E148" i="12"/>
  <c r="B148" i="12"/>
  <c r="D148" i="12"/>
  <c r="H148" i="12"/>
  <c r="I148" i="12"/>
  <c r="I136" i="7"/>
  <c r="F109" i="13"/>
  <c r="F109" i="12"/>
  <c r="A109" i="12" s="1"/>
  <c r="A164" i="7"/>
  <c r="F137" i="13"/>
  <c r="B147" i="13"/>
  <c r="E147" i="13"/>
  <c r="D147" i="13"/>
  <c r="I147" i="13"/>
  <c r="H147" i="13"/>
  <c r="AI124" i="10"/>
  <c r="J129" i="7"/>
  <c r="P129" i="7"/>
  <c r="K129" i="7"/>
  <c r="M129" i="7"/>
  <c r="J59" i="7"/>
  <c r="P59" i="7"/>
  <c r="AE24" i="10"/>
  <c r="AG24" i="10"/>
  <c r="AF24" i="10"/>
  <c r="D135" i="13"/>
  <c r="B135" i="13"/>
  <c r="E135" i="13"/>
  <c r="R84" i="7"/>
  <c r="G84" i="7"/>
  <c r="M84" i="7"/>
  <c r="J84" i="7"/>
  <c r="C57" i="13"/>
  <c r="O84" i="7"/>
  <c r="D84" i="7"/>
  <c r="A84" i="7" s="1"/>
  <c r="B84" i="7"/>
  <c r="B66" i="7"/>
  <c r="R66" i="7"/>
  <c r="E66" i="7"/>
  <c r="F66" i="7"/>
  <c r="Q66" i="7"/>
  <c r="C39" i="12"/>
  <c r="D66" i="7"/>
  <c r="G66" i="7"/>
  <c r="G143" i="7"/>
  <c r="E143" i="7"/>
  <c r="C116" i="12"/>
  <c r="R143" i="7"/>
  <c r="F143" i="7"/>
  <c r="I143" i="7" s="1"/>
  <c r="C116" i="13"/>
  <c r="Q143" i="7"/>
  <c r="B139" i="7"/>
  <c r="E139" i="7"/>
  <c r="C112" i="13"/>
  <c r="F139" i="7"/>
  <c r="D139" i="7"/>
  <c r="R139" i="7"/>
  <c r="C112" i="12"/>
  <c r="I128" i="10"/>
  <c r="X128" i="10"/>
  <c r="V128" i="10"/>
  <c r="D128" i="10"/>
  <c r="M128" i="10"/>
  <c r="Y128" i="10"/>
  <c r="E128" i="10"/>
  <c r="Z128" i="10"/>
  <c r="AB128" i="10"/>
  <c r="H128" i="10"/>
  <c r="W128" i="10"/>
  <c r="R128" i="10"/>
  <c r="F128" i="10"/>
  <c r="AA128" i="10"/>
  <c r="J128" i="10"/>
  <c r="Q128" i="10"/>
  <c r="K128" i="10"/>
  <c r="AC128" i="10"/>
  <c r="Q98" i="7"/>
  <c r="E98" i="7"/>
  <c r="D98" i="7"/>
  <c r="G98" i="7"/>
  <c r="F98" i="7"/>
  <c r="B98" i="7"/>
  <c r="C71" i="12"/>
  <c r="G165" i="7"/>
  <c r="B165" i="7"/>
  <c r="E165" i="7"/>
  <c r="Q157" i="7"/>
  <c r="G157" i="7"/>
  <c r="R157" i="7"/>
  <c r="B157" i="7"/>
  <c r="D157" i="7"/>
  <c r="I157" i="7"/>
  <c r="C130" i="12"/>
  <c r="C130" i="13"/>
  <c r="F157" i="7"/>
  <c r="W24" i="7"/>
  <c r="T24" i="7"/>
  <c r="U24" i="7"/>
  <c r="V24" i="7"/>
  <c r="C5" i="9"/>
  <c r="K5" i="9" s="1"/>
  <c r="J5" i="9"/>
  <c r="A46" i="12"/>
  <c r="U148" i="10"/>
  <c r="E6" i="12"/>
  <c r="N129" i="7"/>
  <c r="N60" i="7"/>
  <c r="K60" i="7"/>
  <c r="L60" i="7"/>
  <c r="J60" i="7"/>
  <c r="I75" i="12"/>
  <c r="H75" i="12"/>
  <c r="L86" i="7"/>
  <c r="K86" i="7"/>
  <c r="E108" i="13"/>
  <c r="I108" i="13"/>
  <c r="P76" i="10"/>
  <c r="S76" i="10"/>
  <c r="G162" i="7"/>
  <c r="R162" i="7"/>
  <c r="D162" i="7"/>
  <c r="F162" i="7"/>
  <c r="C135" i="12"/>
  <c r="B162" i="7"/>
  <c r="E162" i="7"/>
  <c r="Q162" i="7"/>
  <c r="R104" i="10"/>
  <c r="M104" i="10"/>
  <c r="AA104" i="10"/>
  <c r="Y104" i="10"/>
  <c r="W104" i="10"/>
  <c r="G104" i="10"/>
  <c r="S104" i="10"/>
  <c r="J104" i="10"/>
  <c r="P104" i="10"/>
  <c r="B79" i="12"/>
  <c r="D79" i="12"/>
  <c r="H79" i="12"/>
  <c r="I79" i="12"/>
  <c r="B54" i="7"/>
  <c r="F54" i="7"/>
  <c r="C27" i="12"/>
  <c r="Q54" i="7"/>
  <c r="R54" i="7"/>
  <c r="G54" i="7"/>
  <c r="E54" i="7"/>
  <c r="F148" i="12"/>
  <c r="I175" i="7"/>
  <c r="F148" i="13"/>
  <c r="R43" i="7"/>
  <c r="B43" i="7"/>
  <c r="E43" i="7"/>
  <c r="F43" i="7"/>
  <c r="G23" i="13"/>
  <c r="G23" i="12"/>
  <c r="S50" i="7"/>
  <c r="B94" i="7"/>
  <c r="G94" i="7"/>
  <c r="F94" i="7"/>
  <c r="I94" i="7"/>
  <c r="R94" i="7"/>
  <c r="C67" i="13"/>
  <c r="D94" i="7"/>
  <c r="A94" i="7" s="1"/>
  <c r="Q94" i="7"/>
  <c r="R33" i="7"/>
  <c r="D33" i="7"/>
  <c r="G33" i="7"/>
  <c r="I33" i="7"/>
  <c r="L33" i="7"/>
  <c r="G56" i="7"/>
  <c r="B56" i="7"/>
  <c r="C29" i="13"/>
  <c r="E56" i="7"/>
  <c r="C29" i="12"/>
  <c r="R56" i="7"/>
  <c r="D56" i="7"/>
  <c r="A56" i="7" s="1"/>
  <c r="Q56" i="7"/>
  <c r="U56" i="7" s="1"/>
  <c r="I65" i="10"/>
  <c r="V65" i="10"/>
  <c r="M65" i="10"/>
  <c r="E65" i="10"/>
  <c r="K65" i="10"/>
  <c r="X65" i="10"/>
  <c r="F65" i="10"/>
  <c r="Y65" i="10"/>
  <c r="AB65" i="10"/>
  <c r="A115" i="7"/>
  <c r="A43" i="13"/>
  <c r="A84" i="13"/>
  <c r="A89" i="7"/>
  <c r="I28" i="13"/>
  <c r="H28" i="13"/>
  <c r="I91" i="13"/>
  <c r="E91" i="13"/>
  <c r="B91" i="13"/>
  <c r="K68" i="7"/>
  <c r="N68" i="7"/>
  <c r="B181" i="7"/>
  <c r="R181" i="7"/>
  <c r="Q181" i="7"/>
  <c r="H144" i="13"/>
  <c r="I144" i="13"/>
  <c r="D144" i="13"/>
  <c r="G108" i="7"/>
  <c r="C81" i="12"/>
  <c r="B108" i="7"/>
  <c r="F41" i="13"/>
  <c r="F41" i="12"/>
  <c r="F119" i="7"/>
  <c r="Q119" i="7"/>
  <c r="S52" i="7"/>
  <c r="G25" i="12"/>
  <c r="G25" i="13"/>
  <c r="BM8" i="2"/>
  <c r="U56" i="10"/>
  <c r="B80" i="12"/>
  <c r="H168" i="7"/>
  <c r="O168" i="7"/>
  <c r="CH143" i="2"/>
  <c r="P68" i="7"/>
  <c r="A135" i="7"/>
  <c r="E89" i="7"/>
  <c r="C97" i="13"/>
  <c r="B28" i="13"/>
  <c r="D65" i="12"/>
  <c r="A65" i="12" s="1"/>
  <c r="R108" i="7"/>
  <c r="A46" i="13"/>
  <c r="G181" i="7"/>
  <c r="I24" i="13"/>
  <c r="B24" i="13"/>
  <c r="E24" i="13"/>
  <c r="A149" i="13"/>
  <c r="A177" i="7"/>
  <c r="B175" i="7"/>
  <c r="E175" i="7"/>
  <c r="R175" i="7"/>
  <c r="D175" i="7"/>
  <c r="A175" i="7" s="1"/>
  <c r="C148" i="13"/>
  <c r="CI132" i="2"/>
  <c r="H147" i="12"/>
  <c r="B147" i="12"/>
  <c r="I147" i="12"/>
  <c r="S60" i="7"/>
  <c r="G33" i="12"/>
  <c r="B101" i="7"/>
  <c r="R101" i="7"/>
  <c r="C10" i="13"/>
  <c r="F37" i="7"/>
  <c r="Q37" i="7"/>
  <c r="B37" i="7"/>
  <c r="D37" i="7"/>
  <c r="E80" i="12"/>
  <c r="U40" i="10"/>
  <c r="D34" i="13"/>
  <c r="A34" i="13" s="1"/>
  <c r="P168" i="7"/>
  <c r="T81" i="10"/>
  <c r="W101" i="10"/>
  <c r="AC101" i="10"/>
  <c r="K101" i="10"/>
  <c r="N101" i="10"/>
  <c r="E65" i="12"/>
  <c r="J68" i="7"/>
  <c r="I89" i="7"/>
  <c r="AE108" i="10"/>
  <c r="R89" i="7"/>
  <c r="A106" i="12"/>
  <c r="D28" i="13"/>
  <c r="E144" i="13"/>
  <c r="B65" i="12"/>
  <c r="D108" i="7"/>
  <c r="C154" i="12"/>
  <c r="H154" i="12" s="1"/>
  <c r="CI154" i="2"/>
  <c r="C98" i="13"/>
  <c r="E98" i="13" s="1"/>
  <c r="C98" i="12"/>
  <c r="R125" i="7"/>
  <c r="E28" i="13"/>
  <c r="B144" i="13"/>
  <c r="I71" i="7"/>
  <c r="F44" i="13"/>
  <c r="G104" i="7"/>
  <c r="F104" i="7"/>
  <c r="C77" i="13"/>
  <c r="T149" i="10"/>
  <c r="U149" i="10"/>
  <c r="S83" i="7"/>
  <c r="G56" i="13"/>
  <c r="S87" i="7"/>
  <c r="G60" i="13"/>
  <c r="AM8" i="2"/>
  <c r="BB51" i="2"/>
  <c r="CH149" i="2"/>
  <c r="CI149" i="2" s="1"/>
  <c r="A68" i="12"/>
  <c r="U151" i="7"/>
  <c r="A151" i="7"/>
  <c r="E117" i="12"/>
  <c r="R136" i="7"/>
  <c r="C109" i="13"/>
  <c r="Q57" i="7"/>
  <c r="B57" i="7"/>
  <c r="D137" i="7"/>
  <c r="E137" i="7"/>
  <c r="F149" i="13"/>
  <c r="F149" i="12"/>
  <c r="I176" i="7"/>
  <c r="E145" i="12"/>
  <c r="B145" i="12"/>
  <c r="I145" i="12"/>
  <c r="B99" i="7"/>
  <c r="D99" i="7"/>
  <c r="C72" i="12"/>
  <c r="F108" i="10"/>
  <c r="S108" i="10"/>
  <c r="V108" i="10"/>
  <c r="CH129" i="2"/>
  <c r="CI129" i="2" s="1"/>
  <c r="B137" i="13"/>
  <c r="D137" i="13"/>
  <c r="A137" i="13" s="1"/>
  <c r="H23" i="12"/>
  <c r="B23" i="12"/>
  <c r="D68" i="7"/>
  <c r="G68" i="7"/>
  <c r="I142" i="12"/>
  <c r="E142" i="12"/>
  <c r="D55" i="12"/>
  <c r="A55" i="12" s="1"/>
  <c r="H55" i="12"/>
  <c r="B55" i="12"/>
  <c r="D120" i="13"/>
  <c r="A120" i="13" s="1"/>
  <c r="I120" i="13"/>
  <c r="B141" i="13"/>
  <c r="D141" i="13"/>
  <c r="A141" i="13" s="1"/>
  <c r="BB142" i="2"/>
  <c r="CH142" i="2" s="1"/>
  <c r="CI142" i="2" s="1"/>
  <c r="CF93" i="2"/>
  <c r="G130" i="12"/>
  <c r="G130" i="13"/>
  <c r="U22" i="7"/>
  <c r="T22" i="7"/>
  <c r="G137" i="2"/>
  <c r="C143" i="10" s="1"/>
  <c r="C160" i="7"/>
  <c r="G126" i="2"/>
  <c r="C132" i="10" s="1"/>
  <c r="C149" i="7"/>
  <c r="G65" i="2"/>
  <c r="C71" i="10" s="1"/>
  <c r="C88" i="7"/>
  <c r="B55" i="13"/>
  <c r="D55" i="13"/>
  <c r="W82" i="7"/>
  <c r="F114" i="7"/>
  <c r="I114" i="7" s="1"/>
  <c r="G114" i="7"/>
  <c r="CF58" i="2"/>
  <c r="CH137" i="2"/>
  <c r="CI137" i="2" s="1"/>
  <c r="A112" i="7"/>
  <c r="Q171" i="7"/>
  <c r="S149" i="10"/>
  <c r="F149" i="10"/>
  <c r="G35" i="7"/>
  <c r="H44" i="10"/>
  <c r="D114" i="7"/>
  <c r="C87" i="13"/>
  <c r="H55" i="13"/>
  <c r="B47" i="7"/>
  <c r="G47" i="7"/>
  <c r="AA116" i="10"/>
  <c r="X116" i="10"/>
  <c r="H146" i="12"/>
  <c r="D61" i="10"/>
  <c r="D73" i="7"/>
  <c r="A73" i="7" s="1"/>
  <c r="R73" i="7"/>
  <c r="C142" i="13"/>
  <c r="D169" i="7"/>
  <c r="A169" i="7" s="1"/>
  <c r="C150" i="13"/>
  <c r="B177" i="7"/>
  <c r="A41" i="7"/>
  <c r="U173" i="7"/>
  <c r="CF20" i="2"/>
  <c r="BB85" i="2"/>
  <c r="G124" i="12"/>
  <c r="G124" i="13"/>
  <c r="C153" i="7"/>
  <c r="G127" i="2"/>
  <c r="C133" i="10" s="1"/>
  <c r="G124" i="2"/>
  <c r="C130" i="10"/>
  <c r="G93" i="2"/>
  <c r="C99" i="10" s="1"/>
  <c r="C116" i="7"/>
  <c r="G78" i="2"/>
  <c r="C84" i="10"/>
  <c r="G14" i="2"/>
  <c r="C20" i="10" s="1"/>
  <c r="G112" i="2"/>
  <c r="C118" i="10" s="1"/>
  <c r="G129" i="12"/>
  <c r="G129" i="13"/>
  <c r="G118" i="12"/>
  <c r="G118" i="13"/>
  <c r="S141" i="7"/>
  <c r="G114" i="12"/>
  <c r="S113" i="7"/>
  <c r="G86" i="13"/>
  <c r="G83" i="13"/>
  <c r="S110" i="7"/>
  <c r="B176" i="7"/>
  <c r="E176" i="7"/>
  <c r="Q176" i="7"/>
  <c r="C149" i="12"/>
  <c r="G97" i="2"/>
  <c r="C103" i="10" s="1"/>
  <c r="C120" i="7"/>
  <c r="D77" i="7"/>
  <c r="F77" i="7"/>
  <c r="C50" i="13"/>
  <c r="Q77" i="7"/>
  <c r="G51" i="2"/>
  <c r="C57" i="10"/>
  <c r="CF63" i="2"/>
  <c r="BB11" i="2"/>
  <c r="BB39" i="2"/>
  <c r="BB123" i="2"/>
  <c r="G152" i="12"/>
  <c r="S179" i="7"/>
  <c r="G149" i="12"/>
  <c r="S176" i="7"/>
  <c r="G149" i="13"/>
  <c r="G106" i="12"/>
  <c r="S133" i="7"/>
  <c r="G106" i="13"/>
  <c r="G71" i="13"/>
  <c r="G71" i="12"/>
  <c r="U19" i="7"/>
  <c r="W19" i="7"/>
  <c r="R147" i="7"/>
  <c r="E147" i="7"/>
  <c r="B147" i="7"/>
  <c r="C123" i="7"/>
  <c r="G100" i="2"/>
  <c r="C106" i="10" s="1"/>
  <c r="G87" i="2"/>
  <c r="C93" i="10" s="1"/>
  <c r="C110" i="7"/>
  <c r="G71" i="2"/>
  <c r="C77" i="10" s="1"/>
  <c r="G54" i="2"/>
  <c r="C60" i="10"/>
  <c r="G130" i="2"/>
  <c r="C136" i="10" s="1"/>
  <c r="W136" i="10" s="1"/>
  <c r="T164" i="7"/>
  <c r="T168" i="7"/>
  <c r="CF21" i="2"/>
  <c r="CF23" i="2"/>
  <c r="CF29" i="2"/>
  <c r="CF53" i="2"/>
  <c r="CF49" i="2"/>
  <c r="BB76" i="2"/>
  <c r="CG154" i="2"/>
  <c r="CJ154" i="2" s="1"/>
  <c r="BB146" i="2"/>
  <c r="CH146" i="2" s="1"/>
  <c r="CI146" i="2" s="1"/>
  <c r="CF24" i="2"/>
  <c r="CF10" i="2"/>
  <c r="BB128" i="2"/>
  <c r="BB102" i="2"/>
  <c r="C156" i="10"/>
  <c r="AD151" i="10"/>
  <c r="AG151" i="10"/>
  <c r="P42" i="10"/>
  <c r="V42" i="10"/>
  <c r="N42" i="10"/>
  <c r="AA42" i="10"/>
  <c r="J42" i="10"/>
  <c r="S42" i="10"/>
  <c r="I42" i="10"/>
  <c r="W42" i="10"/>
  <c r="R42" i="10"/>
  <c r="M42" i="10"/>
  <c r="F42" i="10"/>
  <c r="O135" i="10"/>
  <c r="X135" i="10"/>
  <c r="AA135" i="10"/>
  <c r="E135" i="10"/>
  <c r="V135" i="10"/>
  <c r="K135" i="10"/>
  <c r="S135" i="10"/>
  <c r="R135" i="10"/>
  <c r="I135" i="10"/>
  <c r="AB135" i="10"/>
  <c r="N135" i="10"/>
  <c r="G135" i="10"/>
  <c r="J135" i="10"/>
  <c r="Z135" i="10"/>
  <c r="D135" i="10"/>
  <c r="H135" i="10"/>
  <c r="M135" i="10"/>
  <c r="M159" i="10"/>
  <c r="H159" i="10"/>
  <c r="E159" i="10"/>
  <c r="P159" i="10"/>
  <c r="X159" i="10"/>
  <c r="F96" i="10"/>
  <c r="X96" i="10"/>
  <c r="E96" i="10"/>
  <c r="U96" i="10" s="1"/>
  <c r="Z96" i="10"/>
  <c r="W96" i="10"/>
  <c r="Y115" i="10"/>
  <c r="Z115" i="10"/>
  <c r="E115" i="10"/>
  <c r="S115" i="10"/>
  <c r="D30" i="10"/>
  <c r="O30" i="10"/>
  <c r="G30" i="10"/>
  <c r="Q30" i="10"/>
  <c r="Y30" i="10"/>
  <c r="N30" i="10"/>
  <c r="S30" i="10"/>
  <c r="X142" i="10"/>
  <c r="S142" i="10"/>
  <c r="O142" i="10"/>
  <c r="Z142" i="10"/>
  <c r="N142" i="10"/>
  <c r="K142" i="10"/>
  <c r="Y142" i="10"/>
  <c r="Q142" i="10"/>
  <c r="D142" i="10"/>
  <c r="D70" i="10"/>
  <c r="I70" i="10"/>
  <c r="E70" i="10"/>
  <c r="O70" i="10"/>
  <c r="X70" i="10"/>
  <c r="V70" i="10"/>
  <c r="H70" i="10"/>
  <c r="G70" i="10"/>
  <c r="P70" i="10"/>
  <c r="F70" i="10"/>
  <c r="M70" i="10"/>
  <c r="J70" i="10"/>
  <c r="R70" i="10"/>
  <c r="Q70" i="10"/>
  <c r="K70" i="10"/>
  <c r="F90" i="10"/>
  <c r="N90" i="10"/>
  <c r="X90" i="10"/>
  <c r="J90" i="10"/>
  <c r="G90" i="10"/>
  <c r="H90" i="10"/>
  <c r="AA90" i="10"/>
  <c r="V90" i="10"/>
  <c r="Q90" i="10"/>
  <c r="Y90" i="10"/>
  <c r="AC90" i="10"/>
  <c r="W90" i="10"/>
  <c r="Z90" i="10"/>
  <c r="S151" i="10"/>
  <c r="AC151" i="10"/>
  <c r="D151" i="10"/>
  <c r="E151" i="10"/>
  <c r="Y151" i="10"/>
  <c r="I151" i="10"/>
  <c r="P151" i="10"/>
  <c r="X151" i="10"/>
  <c r="W151" i="10"/>
  <c r="Z151" i="10"/>
  <c r="O151" i="10"/>
  <c r="AA151" i="10"/>
  <c r="V158" i="10"/>
  <c r="Q158" i="10"/>
  <c r="AE97" i="10"/>
  <c r="AG97" i="10"/>
  <c r="AF97" i="10"/>
  <c r="AA17" i="10"/>
  <c r="R17" i="10"/>
  <c r="Z55" i="10"/>
  <c r="O55" i="10"/>
  <c r="P55" i="10"/>
  <c r="F55" i="10"/>
  <c r="N55" i="10"/>
  <c r="D55" i="10"/>
  <c r="J55" i="10"/>
  <c r="AC55" i="10"/>
  <c r="H55" i="10"/>
  <c r="M55" i="10"/>
  <c r="E55" i="10"/>
  <c r="U55" i="10" s="1"/>
  <c r="I55" i="10"/>
  <c r="AH55" i="10" s="1"/>
  <c r="AA55" i="10"/>
  <c r="Y55" i="10"/>
  <c r="K55" i="10"/>
  <c r="G55" i="10"/>
  <c r="S55" i="10"/>
  <c r="O100" i="7"/>
  <c r="L100" i="7"/>
  <c r="H100" i="7"/>
  <c r="N100" i="7"/>
  <c r="M100" i="7"/>
  <c r="J100" i="7"/>
  <c r="AG137" i="10"/>
  <c r="AF137" i="10"/>
  <c r="AE137" i="10"/>
  <c r="AF151" i="10"/>
  <c r="K151" i="10"/>
  <c r="N151" i="10"/>
  <c r="R151" i="10"/>
  <c r="AC70" i="10"/>
  <c r="G142" i="10"/>
  <c r="U63" i="10"/>
  <c r="T63" i="10"/>
  <c r="AB55" i="10"/>
  <c r="X158" i="10"/>
  <c r="Y135" i="10"/>
  <c r="K96" i="10"/>
  <c r="AD97" i="10"/>
  <c r="D90" i="10"/>
  <c r="F30" i="10"/>
  <c r="AF83" i="10"/>
  <c r="AE83" i="10"/>
  <c r="F38" i="10"/>
  <c r="AB38" i="10"/>
  <c r="W38" i="10"/>
  <c r="I38" i="10"/>
  <c r="R38" i="10"/>
  <c r="N38" i="10"/>
  <c r="R107" i="10"/>
  <c r="D107" i="10"/>
  <c r="Z107" i="10"/>
  <c r="AB107" i="10"/>
  <c r="O107" i="10"/>
  <c r="M162" i="10"/>
  <c r="Q162" i="10"/>
  <c r="R162" i="10"/>
  <c r="H162" i="10"/>
  <c r="K162" i="10"/>
  <c r="P162" i="10"/>
  <c r="AC162" i="10"/>
  <c r="Z162" i="10"/>
  <c r="F162" i="10"/>
  <c r="Y162" i="10"/>
  <c r="X162" i="10"/>
  <c r="S162" i="10"/>
  <c r="J162" i="10"/>
  <c r="W162" i="10"/>
  <c r="AA91" i="10"/>
  <c r="E91" i="10"/>
  <c r="P91" i="10"/>
  <c r="M91" i="10"/>
  <c r="I91" i="10"/>
  <c r="AH91" i="10" s="1"/>
  <c r="N91" i="10"/>
  <c r="Q91" i="10"/>
  <c r="G91" i="10"/>
  <c r="S91" i="10"/>
  <c r="Y91" i="10"/>
  <c r="F122" i="10"/>
  <c r="Y122" i="10"/>
  <c r="O122" i="10"/>
  <c r="AB122" i="10"/>
  <c r="X122" i="10"/>
  <c r="Y146" i="10"/>
  <c r="P146" i="10"/>
  <c r="D146" i="10"/>
  <c r="AA146" i="10"/>
  <c r="AG126" i="10"/>
  <c r="AE126" i="10"/>
  <c r="AH119" i="10"/>
  <c r="AI119" i="10"/>
  <c r="U22" i="10"/>
  <c r="T22" i="10"/>
  <c r="AE74" i="10"/>
  <c r="AG74" i="10"/>
  <c r="AG129" i="10"/>
  <c r="AD129" i="10"/>
  <c r="AF129" i="10"/>
  <c r="D42" i="10"/>
  <c r="S50" i="10"/>
  <c r="I50" i="10"/>
  <c r="F50" i="10"/>
  <c r="X50" i="10"/>
  <c r="AC50" i="10"/>
  <c r="V50" i="10"/>
  <c r="G50" i="10"/>
  <c r="W50" i="10"/>
  <c r="K50" i="10"/>
  <c r="O50" i="10"/>
  <c r="Z141" i="10"/>
  <c r="S141" i="10"/>
  <c r="AA141" i="10"/>
  <c r="F141" i="10"/>
  <c r="K141" i="10"/>
  <c r="D75" i="10"/>
  <c r="S75" i="10"/>
  <c r="X75" i="10"/>
  <c r="G75" i="10"/>
  <c r="J75" i="10"/>
  <c r="P75" i="10"/>
  <c r="E75" i="10"/>
  <c r="R75" i="10"/>
  <c r="Z75" i="10"/>
  <c r="F75" i="10"/>
  <c r="U95" i="10"/>
  <c r="T95" i="10"/>
  <c r="AD157" i="10"/>
  <c r="AE157" i="10"/>
  <c r="AG157" i="10"/>
  <c r="AF157" i="10"/>
  <c r="M94" i="7"/>
  <c r="J94" i="7"/>
  <c r="P94" i="7"/>
  <c r="N94" i="7"/>
  <c r="K94" i="7"/>
  <c r="AH159" i="10"/>
  <c r="AF74" i="10"/>
  <c r="AF126" i="10"/>
  <c r="H151" i="10"/>
  <c r="J151" i="10"/>
  <c r="AB151" i="10"/>
  <c r="N70" i="10"/>
  <c r="M142" i="10"/>
  <c r="X55" i="10"/>
  <c r="Q55" i="10"/>
  <c r="Q135" i="10"/>
  <c r="AC135" i="10"/>
  <c r="P100" i="7"/>
  <c r="E90" i="10"/>
  <c r="T83" i="10"/>
  <c r="U83" i="10"/>
  <c r="G42" i="10"/>
  <c r="Y127" i="10"/>
  <c r="V127" i="10"/>
  <c r="X127" i="10"/>
  <c r="M103" i="7"/>
  <c r="H103" i="7"/>
  <c r="AF49" i="10"/>
  <c r="AG49" i="10"/>
  <c r="AD49" i="10"/>
  <c r="AE49" i="10"/>
  <c r="O103" i="10"/>
  <c r="E103" i="10"/>
  <c r="Q26" i="10"/>
  <c r="W26" i="10"/>
  <c r="G26" i="10"/>
  <c r="L95" i="7"/>
  <c r="H95" i="7"/>
  <c r="AH26" i="10"/>
  <c r="AE117" i="10"/>
  <c r="AD105" i="10"/>
  <c r="W32" i="10"/>
  <c r="I32" i="10"/>
  <c r="S32" i="10"/>
  <c r="Y94" i="10"/>
  <c r="K126" i="10"/>
  <c r="H126" i="10"/>
  <c r="E126" i="10"/>
  <c r="P126" i="10"/>
  <c r="O126" i="10"/>
  <c r="F126" i="10"/>
  <c r="P95" i="10"/>
  <c r="G95" i="10"/>
  <c r="AG95" i="10" s="1"/>
  <c r="I95" i="10"/>
  <c r="AC63" i="10"/>
  <c r="V63" i="10"/>
  <c r="D59" i="10"/>
  <c r="Q59" i="10"/>
  <c r="K47" i="10"/>
  <c r="I47" i="10"/>
  <c r="AC47" i="10"/>
  <c r="J103" i="10"/>
  <c r="O95" i="7"/>
  <c r="M64" i="10"/>
  <c r="G64" i="10"/>
  <c r="K19" i="10"/>
  <c r="I134" i="10"/>
  <c r="R67" i="10"/>
  <c r="AC67" i="10"/>
  <c r="N67" i="10"/>
  <c r="V26" i="10"/>
  <c r="P26" i="10"/>
  <c r="G111" i="10"/>
  <c r="Q83" i="10"/>
  <c r="E114" i="10"/>
  <c r="T114" i="10" s="1"/>
  <c r="W114" i="10"/>
  <c r="H114" i="10"/>
  <c r="I114" i="10"/>
  <c r="K114" i="10"/>
  <c r="K58" i="10"/>
  <c r="I58" i="10"/>
  <c r="P155" i="10"/>
  <c r="W155" i="10"/>
  <c r="N155" i="10"/>
  <c r="Q155" i="10"/>
  <c r="H155" i="10"/>
  <c r="M112" i="7"/>
  <c r="L112" i="7"/>
  <c r="L42" i="7"/>
  <c r="K42" i="7"/>
  <c r="P161" i="7"/>
  <c r="K161" i="7"/>
  <c r="L91" i="7"/>
  <c r="O91" i="7"/>
  <c r="P91" i="7"/>
  <c r="O165" i="7"/>
  <c r="M165" i="7"/>
  <c r="N165" i="7"/>
  <c r="AG53" i="10"/>
  <c r="M171" i="7"/>
  <c r="O171" i="7"/>
  <c r="K171" i="7"/>
  <c r="J171" i="7"/>
  <c r="N171" i="7"/>
  <c r="Z83" i="10"/>
  <c r="W83" i="10"/>
  <c r="Z134" i="10"/>
  <c r="P134" i="10"/>
  <c r="Q111" i="10"/>
  <c r="Y111" i="10"/>
  <c r="X64" i="10"/>
  <c r="Y64" i="10"/>
  <c r="E64" i="10"/>
  <c r="I64" i="10"/>
  <c r="Z19" i="10"/>
  <c r="H19" i="10"/>
  <c r="D19" i="10"/>
  <c r="S67" i="10"/>
  <c r="I67" i="10"/>
  <c r="AH67" i="10" s="1"/>
  <c r="Z67" i="10"/>
  <c r="X67" i="10"/>
  <c r="AE45" i="10"/>
  <c r="AD45" i="10"/>
  <c r="AG45" i="10"/>
  <c r="AH31" i="10"/>
  <c r="AI31" i="10"/>
  <c r="AH121" i="10"/>
  <c r="AI121" i="10"/>
  <c r="U15" i="10"/>
  <c r="T15" i="10"/>
  <c r="AD19" i="10"/>
  <c r="V32" i="10"/>
  <c r="Z32" i="10"/>
  <c r="AA94" i="10"/>
  <c r="J126" i="10"/>
  <c r="X126" i="10"/>
  <c r="AA126" i="10"/>
  <c r="V126" i="10"/>
  <c r="S95" i="10"/>
  <c r="R95" i="10"/>
  <c r="S63" i="10"/>
  <c r="Y59" i="10"/>
  <c r="V47" i="10"/>
  <c r="O47" i="10"/>
  <c r="AB103" i="10"/>
  <c r="R103" i="10"/>
  <c r="P95" i="7"/>
  <c r="K64" i="10"/>
  <c r="O64" i="10"/>
  <c r="S64" i="10"/>
  <c r="N64" i="10"/>
  <c r="S19" i="10"/>
  <c r="F19" i="10"/>
  <c r="V134" i="10"/>
  <c r="O134" i="10"/>
  <c r="D67" i="10"/>
  <c r="Y67" i="10"/>
  <c r="V67" i="10"/>
  <c r="E26" i="10"/>
  <c r="AA26" i="10"/>
  <c r="M34" i="10"/>
  <c r="D111" i="10"/>
  <c r="P111" i="10"/>
  <c r="F83" i="10"/>
  <c r="D83" i="10"/>
  <c r="H129" i="10"/>
  <c r="D129" i="10"/>
  <c r="I129" i="10"/>
  <c r="H18" i="10"/>
  <c r="Q18" i="10"/>
  <c r="AA18" i="10"/>
  <c r="N18" i="10"/>
  <c r="I117" i="10"/>
  <c r="AA117" i="10"/>
  <c r="M117" i="10"/>
  <c r="P117" i="10"/>
  <c r="Y117" i="10"/>
  <c r="H161" i="10"/>
  <c r="F161" i="10"/>
  <c r="H28" i="10"/>
  <c r="J28" i="10"/>
  <c r="AA28" i="10"/>
  <c r="AF100" i="10"/>
  <c r="AE100" i="10"/>
  <c r="AD116" i="10"/>
  <c r="AF116" i="10"/>
  <c r="U124" i="10"/>
  <c r="T124" i="10"/>
  <c r="AH160" i="10"/>
  <c r="AE104" i="10"/>
  <c r="AG104" i="10"/>
  <c r="U31" i="10"/>
  <c r="T31" i="10"/>
  <c r="AH49" i="10"/>
  <c r="AI49" i="10"/>
  <c r="AD53" i="10"/>
  <c r="T61" i="10"/>
  <c r="U61" i="10"/>
  <c r="AH25" i="10"/>
  <c r="AI25" i="10"/>
  <c r="M135" i="7"/>
  <c r="H135" i="7"/>
  <c r="K135" i="7"/>
  <c r="N135" i="7"/>
  <c r="X49" i="10"/>
  <c r="Z49" i="10"/>
  <c r="Y49" i="10"/>
  <c r="F49" i="10"/>
  <c r="E49" i="10"/>
  <c r="M49" i="10"/>
  <c r="AA49" i="10"/>
  <c r="K49" i="10"/>
  <c r="D49" i="10"/>
  <c r="J49" i="10"/>
  <c r="V49" i="10"/>
  <c r="J154" i="10"/>
  <c r="AA154" i="10"/>
  <c r="I154" i="10"/>
  <c r="F154" i="10"/>
  <c r="P154" i="10"/>
  <c r="Q154" i="10"/>
  <c r="E154" i="10"/>
  <c r="AB154" i="10"/>
  <c r="W154" i="10"/>
  <c r="J63" i="7"/>
  <c r="O63" i="7"/>
  <c r="L63" i="7"/>
  <c r="P63" i="7"/>
  <c r="AH61" i="10"/>
  <c r="AI61" i="10"/>
  <c r="O152" i="7"/>
  <c r="P152" i="7"/>
  <c r="H152" i="7"/>
  <c r="M152" i="7"/>
  <c r="O39" i="7"/>
  <c r="J39" i="7"/>
  <c r="L39" i="7"/>
  <c r="AI145" i="10"/>
  <c r="AH145" i="10"/>
  <c r="AI140" i="10"/>
  <c r="AH140" i="10"/>
  <c r="E76" i="10"/>
  <c r="H76" i="10"/>
  <c r="F76" i="10"/>
  <c r="AB76" i="10"/>
  <c r="V76" i="10"/>
  <c r="K76" i="10"/>
  <c r="Z76" i="10"/>
  <c r="N76" i="10"/>
  <c r="V164" i="10"/>
  <c r="W164" i="10"/>
  <c r="AC164" i="10"/>
  <c r="G164" i="10"/>
  <c r="AC113" i="10"/>
  <c r="O113" i="10"/>
  <c r="V113" i="10"/>
  <c r="AB113" i="10"/>
  <c r="G113" i="10"/>
  <c r="N113" i="10"/>
  <c r="P113" i="10"/>
  <c r="X113" i="10"/>
  <c r="I113" i="10"/>
  <c r="Y113" i="10"/>
  <c r="AD29" i="10"/>
  <c r="AF29" i="10"/>
  <c r="AE29" i="10"/>
  <c r="AG29" i="10"/>
  <c r="N84" i="10"/>
  <c r="R84" i="10"/>
  <c r="J84" i="10"/>
  <c r="S84" i="10"/>
  <c r="Z84" i="10"/>
  <c r="I84" i="10"/>
  <c r="G84" i="10"/>
  <c r="E84" i="10"/>
  <c r="P84" i="10"/>
  <c r="Z77" i="10"/>
  <c r="R160" i="10"/>
  <c r="F160" i="10"/>
  <c r="V160" i="10"/>
  <c r="P160" i="10"/>
  <c r="G160" i="10"/>
  <c r="Z160" i="10"/>
  <c r="H160" i="10"/>
  <c r="S160" i="10"/>
  <c r="J160" i="10"/>
  <c r="AB160" i="10"/>
  <c r="N160" i="10"/>
  <c r="Q157" i="10"/>
  <c r="Y157" i="10"/>
  <c r="S157" i="10"/>
  <c r="E157" i="10"/>
  <c r="H157" i="10"/>
  <c r="O157" i="10"/>
  <c r="N157" i="10"/>
  <c r="AB157" i="10"/>
  <c r="AA157" i="10"/>
  <c r="R157" i="10"/>
  <c r="V157" i="10"/>
  <c r="H140" i="10"/>
  <c r="E140" i="10"/>
  <c r="Q140" i="10"/>
  <c r="G140" i="10"/>
  <c r="W140" i="10"/>
  <c r="M140" i="10"/>
  <c r="AB140" i="10"/>
  <c r="F140" i="10"/>
  <c r="V140" i="10"/>
  <c r="S140" i="10"/>
  <c r="Y140" i="10"/>
  <c r="N140" i="10"/>
  <c r="AC140" i="10"/>
  <c r="AA140" i="10"/>
  <c r="Q106" i="10"/>
  <c r="AB106" i="10"/>
  <c r="J106" i="10"/>
  <c r="M106" i="10"/>
  <c r="I106" i="10"/>
  <c r="F106" i="10"/>
  <c r="AC106" i="10"/>
  <c r="S88" i="10"/>
  <c r="AC88" i="10"/>
  <c r="O88" i="10"/>
  <c r="F88" i="10"/>
  <c r="D88" i="10"/>
  <c r="N88" i="10"/>
  <c r="R88" i="10"/>
  <c r="K85" i="10"/>
  <c r="Z85" i="10"/>
  <c r="R85" i="10"/>
  <c r="AB72" i="10"/>
  <c r="D72" i="10"/>
  <c r="AC72" i="10"/>
  <c r="O72" i="10"/>
  <c r="H72" i="10"/>
  <c r="E72" i="10"/>
  <c r="N72" i="10"/>
  <c r="K72" i="10"/>
  <c r="S72" i="10"/>
  <c r="R72" i="10"/>
  <c r="M72" i="10"/>
  <c r="Z72" i="10"/>
  <c r="D56" i="10"/>
  <c r="G56" i="10"/>
  <c r="F56" i="10"/>
  <c r="N56" i="10"/>
  <c r="O56" i="10"/>
  <c r="Z56" i="10"/>
  <c r="AC56" i="10"/>
  <c r="H56" i="10"/>
  <c r="I56" i="10"/>
  <c r="Y56" i="10"/>
  <c r="R56" i="10"/>
  <c r="P52" i="10"/>
  <c r="I52" i="10"/>
  <c r="M52" i="10"/>
  <c r="AC52" i="10"/>
  <c r="Q52" i="10"/>
  <c r="G52" i="10"/>
  <c r="N52" i="10"/>
  <c r="E52" i="10"/>
  <c r="W52" i="10"/>
  <c r="Y48" i="10"/>
  <c r="K48" i="10"/>
  <c r="X48" i="10"/>
  <c r="N48" i="10"/>
  <c r="W48" i="10"/>
  <c r="E48" i="10"/>
  <c r="Q48" i="10"/>
  <c r="AA48" i="10"/>
  <c r="P48" i="10"/>
  <c r="G48" i="10"/>
  <c r="F48" i="10"/>
  <c r="I48" i="10"/>
  <c r="AB45" i="10"/>
  <c r="P45" i="10"/>
  <c r="V31" i="10"/>
  <c r="N31" i="10"/>
  <c r="W31" i="10"/>
  <c r="X31" i="10"/>
  <c r="M31" i="10"/>
  <c r="F31" i="10"/>
  <c r="V25" i="10"/>
  <c r="H25" i="10"/>
  <c r="G25" i="10"/>
  <c r="N25" i="10"/>
  <c r="D25" i="10"/>
  <c r="K25" i="10"/>
  <c r="AC25" i="10"/>
  <c r="X25" i="10"/>
  <c r="R25" i="10"/>
  <c r="Q25" i="10"/>
  <c r="W25" i="10"/>
  <c r="X130" i="10"/>
  <c r="J130" i="10"/>
  <c r="Q130" i="10"/>
  <c r="P130" i="10"/>
  <c r="E130" i="10"/>
  <c r="Y130" i="10"/>
  <c r="AC130" i="10"/>
  <c r="F98" i="10"/>
  <c r="I98" i="10"/>
  <c r="G98" i="10"/>
  <c r="AG98" i="10" s="1"/>
  <c r="R154" i="10"/>
  <c r="N154" i="10"/>
  <c r="K63" i="7"/>
  <c r="O135" i="7"/>
  <c r="P39" i="7"/>
  <c r="N152" i="7"/>
  <c r="AH157" i="10"/>
  <c r="Z154" i="10"/>
  <c r="N49" i="10"/>
  <c r="R49" i="10"/>
  <c r="AH152" i="10"/>
  <c r="AI152" i="10"/>
  <c r="R76" i="10"/>
  <c r="R113" i="10"/>
  <c r="O84" i="10"/>
  <c r="U44" i="10"/>
  <c r="T44" i="10"/>
  <c r="AA36" i="10"/>
  <c r="J36" i="10"/>
  <c r="Y36" i="10"/>
  <c r="M36" i="10"/>
  <c r="F36" i="10"/>
  <c r="W36" i="10"/>
  <c r="I36" i="10"/>
  <c r="S36" i="10"/>
  <c r="E36" i="10"/>
  <c r="V36" i="10"/>
  <c r="R36" i="10"/>
  <c r="P36" i="10"/>
  <c r="H36" i="10"/>
  <c r="L32" i="7"/>
  <c r="K32" i="7"/>
  <c r="M32" i="7"/>
  <c r="I97" i="10"/>
  <c r="E97" i="10"/>
  <c r="V97" i="10"/>
  <c r="F97" i="10"/>
  <c r="X97" i="10"/>
  <c r="Q97" i="10"/>
  <c r="Y145" i="10"/>
  <c r="H145" i="10"/>
  <c r="M101" i="10"/>
  <c r="G101" i="10"/>
  <c r="R93" i="10"/>
  <c r="F93" i="10"/>
  <c r="P93" i="10"/>
  <c r="E93" i="10"/>
  <c r="N44" i="10"/>
  <c r="M44" i="10"/>
  <c r="K44" i="10"/>
  <c r="Z44" i="10"/>
  <c r="V44" i="10"/>
  <c r="W44" i="10"/>
  <c r="J20" i="10"/>
  <c r="X60" i="10"/>
  <c r="V60" i="10"/>
  <c r="O29" i="10"/>
  <c r="Y29" i="10"/>
  <c r="G132" i="10"/>
  <c r="S132" i="10"/>
  <c r="AB144" i="10"/>
  <c r="W144" i="10"/>
  <c r="AC124" i="10"/>
  <c r="Z124" i="10"/>
  <c r="W124" i="10"/>
  <c r="J73" i="10"/>
  <c r="F73" i="10"/>
  <c r="V145" i="10"/>
  <c r="D145" i="10"/>
  <c r="S145" i="10"/>
  <c r="M175" i="7"/>
  <c r="J175" i="7"/>
  <c r="W145" i="10"/>
  <c r="Y93" i="10"/>
  <c r="O101" i="10"/>
  <c r="AD40" i="10"/>
  <c r="AG40" i="10"/>
  <c r="AE40" i="10"/>
  <c r="Z101" i="10"/>
  <c r="D44" i="10"/>
  <c r="G44" i="10"/>
  <c r="O44" i="10"/>
  <c r="R101" i="10"/>
  <c r="D29" i="10"/>
  <c r="Q33" i="10"/>
  <c r="S33" i="10"/>
  <c r="K33" i="10"/>
  <c r="H33" i="10"/>
  <c r="AC33" i="10"/>
  <c r="D33" i="10"/>
  <c r="R33" i="10"/>
  <c r="H151" i="7"/>
  <c r="M151" i="7"/>
  <c r="Z61" i="10"/>
  <c r="W117" i="7"/>
  <c r="U95" i="7"/>
  <c r="C17" i="1"/>
  <c r="D15" i="1"/>
  <c r="C19" i="1"/>
  <c r="B20" i="1"/>
  <c r="C20" i="1"/>
  <c r="D20" i="1"/>
  <c r="H15" i="2"/>
  <c r="F132" i="13"/>
  <c r="I159" i="7"/>
  <c r="F132" i="12"/>
  <c r="M138" i="10"/>
  <c r="P138" i="10"/>
  <c r="G138" i="10"/>
  <c r="X138" i="10"/>
  <c r="E138" i="10"/>
  <c r="R138" i="10"/>
  <c r="AA138" i="10"/>
  <c r="N138" i="10"/>
  <c r="I138" i="10"/>
  <c r="AB138" i="10"/>
  <c r="F138" i="10"/>
  <c r="D138" i="10"/>
  <c r="Z138" i="10"/>
  <c r="W138" i="10"/>
  <c r="O138" i="10"/>
  <c r="J138" i="10"/>
  <c r="Q138" i="10"/>
  <c r="Y138" i="10"/>
  <c r="V138" i="10"/>
  <c r="S138" i="10"/>
  <c r="AC138" i="10"/>
  <c r="H138" i="10"/>
  <c r="K138" i="10"/>
  <c r="A80" i="12"/>
  <c r="X41" i="10"/>
  <c r="R41" i="10"/>
  <c r="N41" i="10"/>
  <c r="G41" i="10"/>
  <c r="AA41" i="10"/>
  <c r="S41" i="10"/>
  <c r="D41" i="10"/>
  <c r="K41" i="10"/>
  <c r="AC41" i="10"/>
  <c r="H41" i="10"/>
  <c r="Q41" i="10"/>
  <c r="O41" i="10"/>
  <c r="M41" i="10"/>
  <c r="V41" i="10"/>
  <c r="AB41" i="10"/>
  <c r="I41" i="10"/>
  <c r="Z41" i="10"/>
  <c r="Y41" i="10"/>
  <c r="F41" i="10"/>
  <c r="J41" i="10"/>
  <c r="E41" i="10"/>
  <c r="P41" i="10"/>
  <c r="W41" i="10"/>
  <c r="A54" i="13"/>
  <c r="AB79" i="10"/>
  <c r="J79" i="10"/>
  <c r="N79" i="10"/>
  <c r="K79" i="10"/>
  <c r="R79" i="10"/>
  <c r="Q79" i="10"/>
  <c r="AA79" i="10"/>
  <c r="Y79" i="10"/>
  <c r="W79" i="10"/>
  <c r="AC79" i="10"/>
  <c r="O79" i="10"/>
  <c r="S79" i="10"/>
  <c r="D79" i="10"/>
  <c r="M79" i="10"/>
  <c r="F79" i="10"/>
  <c r="G79" i="10"/>
  <c r="I79" i="10"/>
  <c r="Z79" i="10"/>
  <c r="H79" i="10"/>
  <c r="V79" i="10"/>
  <c r="P79" i="10"/>
  <c r="E79" i="10"/>
  <c r="X79" i="10"/>
  <c r="J39" i="10"/>
  <c r="V39" i="10"/>
  <c r="R39" i="10"/>
  <c r="Y39" i="10"/>
  <c r="S39" i="10"/>
  <c r="X39" i="10"/>
  <c r="Q39" i="10"/>
  <c r="E39" i="10"/>
  <c r="AA39" i="10"/>
  <c r="I39" i="10"/>
  <c r="O39" i="10"/>
  <c r="Z39" i="10"/>
  <c r="K39" i="10"/>
  <c r="W39" i="10"/>
  <c r="P39" i="10"/>
  <c r="G39" i="10"/>
  <c r="AB39" i="10"/>
  <c r="AC39" i="10"/>
  <c r="M39" i="10"/>
  <c r="D39" i="10"/>
  <c r="F39" i="10"/>
  <c r="H39" i="10"/>
  <c r="N39" i="10"/>
  <c r="H133" i="7"/>
  <c r="L133" i="7"/>
  <c r="D100" i="12"/>
  <c r="E100" i="12"/>
  <c r="B100" i="12"/>
  <c r="K61" i="7"/>
  <c r="M61" i="7"/>
  <c r="F31" i="13"/>
  <c r="A31" i="13" s="1"/>
  <c r="A58" i="7"/>
  <c r="T103" i="10"/>
  <c r="U103" i="10"/>
  <c r="H75" i="7"/>
  <c r="P75" i="7"/>
  <c r="M75" i="7"/>
  <c r="O75" i="7"/>
  <c r="H40" i="7"/>
  <c r="O40" i="7"/>
  <c r="P40" i="7"/>
  <c r="Y78" i="10"/>
  <c r="D78" i="10"/>
  <c r="J78" i="10"/>
  <c r="G78" i="10"/>
  <c r="O78" i="10"/>
  <c r="Q78" i="10"/>
  <c r="AB78" i="10"/>
  <c r="AC78" i="10"/>
  <c r="R78" i="10"/>
  <c r="AA78" i="10"/>
  <c r="E78" i="10"/>
  <c r="I78" i="10"/>
  <c r="AA23" i="10"/>
  <c r="Y23" i="10"/>
  <c r="E23" i="10"/>
  <c r="Q23" i="10"/>
  <c r="P23" i="10"/>
  <c r="J23" i="10"/>
  <c r="K23" i="10"/>
  <c r="M23" i="10"/>
  <c r="S23" i="10"/>
  <c r="G23" i="10"/>
  <c r="F23" i="10"/>
  <c r="D23" i="10"/>
  <c r="N23" i="10"/>
  <c r="R23" i="10"/>
  <c r="X23" i="10"/>
  <c r="V46" i="10"/>
  <c r="X46" i="10"/>
  <c r="J46" i="10"/>
  <c r="M46" i="10"/>
  <c r="P46" i="10"/>
  <c r="G46" i="10"/>
  <c r="F46" i="10"/>
  <c r="Y46" i="10"/>
  <c r="R46" i="10"/>
  <c r="AA46" i="10"/>
  <c r="W46" i="10"/>
  <c r="S46" i="10"/>
  <c r="Q46" i="10"/>
  <c r="O46" i="10"/>
  <c r="P54" i="10"/>
  <c r="R54" i="10"/>
  <c r="Y54" i="10"/>
  <c r="Z54" i="10"/>
  <c r="J54" i="10"/>
  <c r="H54" i="10"/>
  <c r="AC54" i="10"/>
  <c r="K54" i="10"/>
  <c r="S54" i="10"/>
  <c r="AB54" i="10"/>
  <c r="E54" i="10"/>
  <c r="W127" i="10"/>
  <c r="AC127" i="10"/>
  <c r="N127" i="10"/>
  <c r="O127" i="10"/>
  <c r="F127" i="10"/>
  <c r="AB127" i="10"/>
  <c r="R127" i="10"/>
  <c r="D127" i="10"/>
  <c r="J127" i="10"/>
  <c r="E127" i="10"/>
  <c r="G127" i="10"/>
  <c r="F158" i="7"/>
  <c r="B158" i="7"/>
  <c r="R158" i="7"/>
  <c r="C131" i="12"/>
  <c r="E158" i="7"/>
  <c r="Y66" i="10"/>
  <c r="P66" i="10"/>
  <c r="AB66" i="10"/>
  <c r="AA66" i="10"/>
  <c r="I66" i="10"/>
  <c r="V66" i="10"/>
  <c r="N66" i="10"/>
  <c r="G66" i="10"/>
  <c r="D66" i="10"/>
  <c r="W66" i="10"/>
  <c r="J66" i="10"/>
  <c r="W87" i="10"/>
  <c r="I87" i="10"/>
  <c r="Q87" i="10"/>
  <c r="P87" i="10"/>
  <c r="R87" i="10"/>
  <c r="Z87" i="10"/>
  <c r="E87" i="10"/>
  <c r="AA87" i="10"/>
  <c r="G87" i="10"/>
  <c r="AC87" i="10"/>
  <c r="J87" i="10"/>
  <c r="H87" i="10"/>
  <c r="N87" i="10"/>
  <c r="F87" i="10"/>
  <c r="E99" i="10"/>
  <c r="G99" i="10"/>
  <c r="H99" i="10"/>
  <c r="E150" i="10"/>
  <c r="AB150" i="10"/>
  <c r="G150" i="10"/>
  <c r="X150" i="10"/>
  <c r="Q150" i="10"/>
  <c r="S150" i="10"/>
  <c r="N150" i="10"/>
  <c r="V150" i="10"/>
  <c r="K150" i="10"/>
  <c r="Y150" i="10"/>
  <c r="R150" i="10"/>
  <c r="M150" i="10"/>
  <c r="P150" i="10"/>
  <c r="H150" i="10"/>
  <c r="O150" i="10"/>
  <c r="K143" i="10"/>
  <c r="G143" i="10"/>
  <c r="AA143" i="10"/>
  <c r="AB143" i="10"/>
  <c r="Q143" i="10"/>
  <c r="N143" i="10"/>
  <c r="Y143" i="10"/>
  <c r="J143" i="10"/>
  <c r="M143" i="10"/>
  <c r="E143" i="10"/>
  <c r="O143" i="10"/>
  <c r="V16" i="10"/>
  <c r="Y16" i="10"/>
  <c r="G16" i="10"/>
  <c r="Z16" i="10"/>
  <c r="P16" i="10"/>
  <c r="J16" i="10"/>
  <c r="S16" i="10"/>
  <c r="M16" i="10"/>
  <c r="X16" i="10"/>
  <c r="R16" i="10"/>
  <c r="K16" i="10"/>
  <c r="AB16" i="10"/>
  <c r="W16" i="10"/>
  <c r="H16" i="10"/>
  <c r="I34" i="10"/>
  <c r="R34" i="10"/>
  <c r="Y34" i="10"/>
  <c r="G34" i="10"/>
  <c r="AA34" i="10"/>
  <c r="N34" i="10"/>
  <c r="S34" i="10"/>
  <c r="AC34" i="10"/>
  <c r="K34" i="10"/>
  <c r="J34" i="10"/>
  <c r="W34" i="10"/>
  <c r="E34" i="10"/>
  <c r="AB34" i="10"/>
  <c r="Z34" i="10"/>
  <c r="P158" i="10"/>
  <c r="E158" i="10"/>
  <c r="W158" i="10"/>
  <c r="H158" i="10"/>
  <c r="S158" i="10"/>
  <c r="I158" i="10"/>
  <c r="AA158" i="10"/>
  <c r="D158" i="10"/>
  <c r="N158" i="10"/>
  <c r="K158" i="10"/>
  <c r="R158" i="10"/>
  <c r="I17" i="10"/>
  <c r="Q17" i="10"/>
  <c r="AC17" i="10"/>
  <c r="D17" i="10"/>
  <c r="E17" i="10"/>
  <c r="G17" i="10"/>
  <c r="AB17" i="10"/>
  <c r="M17" i="10"/>
  <c r="K17" i="10"/>
  <c r="Z17" i="10"/>
  <c r="H17" i="10"/>
  <c r="P17" i="10"/>
  <c r="J17" i="10"/>
  <c r="X17" i="10"/>
  <c r="Q49" i="7"/>
  <c r="V49" i="7" s="1"/>
  <c r="R49" i="7"/>
  <c r="C22" i="13"/>
  <c r="N51" i="10"/>
  <c r="R51" i="10"/>
  <c r="Y51" i="10"/>
  <c r="Q51" i="10"/>
  <c r="K51" i="10"/>
  <c r="W51" i="10"/>
  <c r="S51" i="10"/>
  <c r="M51" i="10"/>
  <c r="H51" i="10"/>
  <c r="G51" i="10"/>
  <c r="X51" i="10"/>
  <c r="O51" i="10"/>
  <c r="AC51" i="10"/>
  <c r="D51" i="10"/>
  <c r="E51" i="10"/>
  <c r="F8" i="13"/>
  <c r="A8" i="13" s="1"/>
  <c r="A35" i="7"/>
  <c r="E69" i="13"/>
  <c r="B69" i="13"/>
  <c r="D69" i="13"/>
  <c r="A104" i="13"/>
  <c r="I181" i="7"/>
  <c r="F154" i="12"/>
  <c r="F154" i="13"/>
  <c r="J103" i="7"/>
  <c r="K103" i="7"/>
  <c r="N103" i="7"/>
  <c r="L103" i="7"/>
  <c r="AE15" i="10"/>
  <c r="AD15" i="10"/>
  <c r="AF15" i="10"/>
  <c r="AI15" i="10"/>
  <c r="AG21" i="10"/>
  <c r="AD21" i="10"/>
  <c r="M64" i="7"/>
  <c r="N64" i="7"/>
  <c r="I101" i="12"/>
  <c r="E101" i="12"/>
  <c r="D101" i="12"/>
  <c r="H101" i="12"/>
  <c r="E10" i="12"/>
  <c r="B10" i="12"/>
  <c r="H10" i="12"/>
  <c r="AD144" i="10"/>
  <c r="AE144" i="10"/>
  <c r="AF144" i="10"/>
  <c r="AG144" i="10"/>
  <c r="N99" i="7"/>
  <c r="H99" i="7"/>
  <c r="J99" i="7"/>
  <c r="P99" i="7"/>
  <c r="M99" i="7"/>
  <c r="K99" i="7"/>
  <c r="O99" i="7"/>
  <c r="A64" i="13"/>
  <c r="E76" i="13"/>
  <c r="H76" i="13"/>
  <c r="B76" i="13"/>
  <c r="I76" i="13"/>
  <c r="E76" i="12"/>
  <c r="B76" i="12"/>
  <c r="H76" i="12"/>
  <c r="H84" i="12"/>
  <c r="I84" i="12"/>
  <c r="E84" i="12"/>
  <c r="B84" i="12"/>
  <c r="D84" i="12"/>
  <c r="A84" i="12" s="1"/>
  <c r="H11" i="12"/>
  <c r="B11" i="12"/>
  <c r="I11" i="12"/>
  <c r="E11" i="12"/>
  <c r="D11" i="12"/>
  <c r="H45" i="12"/>
  <c r="F31" i="12"/>
  <c r="A31" i="12" s="1"/>
  <c r="J133" i="7"/>
  <c r="AF26" i="10"/>
  <c r="F86" i="13"/>
  <c r="T38" i="10"/>
  <c r="F143" i="12"/>
  <c r="A143" i="12" s="1"/>
  <c r="B60" i="12"/>
  <c r="O61" i="7"/>
  <c r="L73" i="7"/>
  <c r="AF30" i="10"/>
  <c r="AG161" i="10"/>
  <c r="F48" i="12"/>
  <c r="O72" i="7"/>
  <c r="H143" i="13"/>
  <c r="AH163" i="10"/>
  <c r="H7" i="12"/>
  <c r="AI16" i="10"/>
  <c r="K40" i="7"/>
  <c r="A48" i="12"/>
  <c r="H100" i="12"/>
  <c r="K75" i="7"/>
  <c r="O159" i="7"/>
  <c r="S110" i="10"/>
  <c r="D110" i="10"/>
  <c r="A104" i="12"/>
  <c r="AF105" i="10"/>
  <c r="AE105" i="10"/>
  <c r="AC94" i="10"/>
  <c r="P94" i="10"/>
  <c r="E66" i="10"/>
  <c r="AC66" i="10"/>
  <c r="K66" i="10"/>
  <c r="Q158" i="7"/>
  <c r="W158" i="7" s="1"/>
  <c r="I127" i="10"/>
  <c r="Q127" i="10"/>
  <c r="S127" i="10"/>
  <c r="W78" i="10"/>
  <c r="N78" i="10"/>
  <c r="X78" i="10"/>
  <c r="AA59" i="10"/>
  <c r="N59" i="10"/>
  <c r="P103" i="7"/>
  <c r="A181" i="7"/>
  <c r="G49" i="7"/>
  <c r="F49" i="7"/>
  <c r="I34" i="7"/>
  <c r="AB158" i="10"/>
  <c r="J158" i="10"/>
  <c r="M158" i="10"/>
  <c r="W147" i="10"/>
  <c r="S147" i="10"/>
  <c r="D9" i="13"/>
  <c r="A9" i="13" s="1"/>
  <c r="E9" i="13"/>
  <c r="D9" i="12"/>
  <c r="A9" i="12" s="1"/>
  <c r="I9" i="12"/>
  <c r="I58" i="7"/>
  <c r="AA54" i="10"/>
  <c r="D54" i="10"/>
  <c r="I54" i="10"/>
  <c r="K103" i="10"/>
  <c r="P103" i="10"/>
  <c r="N156" i="7"/>
  <c r="J156" i="7"/>
  <c r="K178" i="7"/>
  <c r="H178" i="7"/>
  <c r="O178" i="7"/>
  <c r="O96" i="10"/>
  <c r="S96" i="10"/>
  <c r="Z143" i="10"/>
  <c r="W143" i="10"/>
  <c r="F143" i="10"/>
  <c r="R99" i="10"/>
  <c r="I86" i="12"/>
  <c r="H86" i="12"/>
  <c r="N17" i="10"/>
  <c r="Y17" i="10"/>
  <c r="AA109" i="10"/>
  <c r="W146" i="10"/>
  <c r="AB23" i="10"/>
  <c r="O23" i="10"/>
  <c r="E16" i="10"/>
  <c r="AC16" i="10"/>
  <c r="G82" i="10"/>
  <c r="AC115" i="10"/>
  <c r="G122" i="10"/>
  <c r="O87" i="10"/>
  <c r="M87" i="10"/>
  <c r="F34" i="10"/>
  <c r="O34" i="10"/>
  <c r="J51" i="10"/>
  <c r="AA51" i="10"/>
  <c r="R123" i="10"/>
  <c r="W150" i="10"/>
  <c r="I150" i="10"/>
  <c r="E46" i="10"/>
  <c r="I46" i="10"/>
  <c r="D46" i="10"/>
  <c r="D38" i="10"/>
  <c r="Y38" i="10"/>
  <c r="S38" i="10"/>
  <c r="O38" i="10"/>
  <c r="J38" i="10"/>
  <c r="AC38" i="10"/>
  <c r="Z38" i="10"/>
  <c r="V38" i="10"/>
  <c r="M38" i="10"/>
  <c r="P38" i="10"/>
  <c r="G38" i="10"/>
  <c r="H38" i="10"/>
  <c r="AA107" i="10"/>
  <c r="Q107" i="10"/>
  <c r="I107" i="10"/>
  <c r="AC107" i="10"/>
  <c r="P107" i="10"/>
  <c r="H107" i="10"/>
  <c r="K107" i="10"/>
  <c r="W107" i="10"/>
  <c r="F107" i="10"/>
  <c r="G107" i="10"/>
  <c r="X107" i="10"/>
  <c r="N107" i="10"/>
  <c r="M107" i="10"/>
  <c r="Y107" i="10"/>
  <c r="V107" i="10"/>
  <c r="Z63" i="10"/>
  <c r="AB63" i="10"/>
  <c r="Y63" i="10"/>
  <c r="N63" i="10"/>
  <c r="Q63" i="10"/>
  <c r="P63" i="10"/>
  <c r="M63" i="10"/>
  <c r="H63" i="10"/>
  <c r="AA63" i="10"/>
  <c r="I63" i="10"/>
  <c r="X63" i="10"/>
  <c r="G141" i="10"/>
  <c r="AC141" i="10"/>
  <c r="M141" i="10"/>
  <c r="R141" i="10"/>
  <c r="Y141" i="10"/>
  <c r="X141" i="10"/>
  <c r="H141" i="10"/>
  <c r="I141" i="10"/>
  <c r="J141" i="10"/>
  <c r="P141" i="10"/>
  <c r="E141" i="10"/>
  <c r="AB141" i="10"/>
  <c r="N141" i="10"/>
  <c r="W141" i="10"/>
  <c r="AD102" i="10"/>
  <c r="AF102" i="10"/>
  <c r="X139" i="10"/>
  <c r="J139" i="10"/>
  <c r="AA139" i="10"/>
  <c r="Y139" i="10"/>
  <c r="S139" i="10"/>
  <c r="Q139" i="10"/>
  <c r="N139" i="10"/>
  <c r="AB139" i="10"/>
  <c r="F139" i="10"/>
  <c r="AC139" i="10"/>
  <c r="V139" i="10"/>
  <c r="I139" i="10"/>
  <c r="K139" i="10"/>
  <c r="E139" i="10"/>
  <c r="G139" i="10"/>
  <c r="J159" i="10"/>
  <c r="Q159" i="10"/>
  <c r="AA159" i="10"/>
  <c r="R159" i="10"/>
  <c r="W159" i="10"/>
  <c r="F159" i="10"/>
  <c r="V159" i="10"/>
  <c r="N159" i="10"/>
  <c r="O159" i="10"/>
  <c r="AB159" i="10"/>
  <c r="D159" i="10"/>
  <c r="AC159" i="10"/>
  <c r="K159" i="10"/>
  <c r="G159" i="10"/>
  <c r="S159" i="10"/>
  <c r="V153" i="10"/>
  <c r="S153" i="10"/>
  <c r="W153" i="10"/>
  <c r="Q153" i="10"/>
  <c r="G153" i="10"/>
  <c r="Z153" i="10"/>
  <c r="J153" i="10"/>
  <c r="I153" i="10"/>
  <c r="E153" i="10"/>
  <c r="O153" i="10"/>
  <c r="R153" i="10"/>
  <c r="O105" i="10"/>
  <c r="Q105" i="10"/>
  <c r="Y105" i="10"/>
  <c r="I105" i="10"/>
  <c r="Z105" i="10"/>
  <c r="M105" i="10"/>
  <c r="F105" i="10"/>
  <c r="AB105" i="10"/>
  <c r="P105" i="10"/>
  <c r="W105" i="10"/>
  <c r="H105" i="10"/>
  <c r="Y163" i="10"/>
  <c r="E163" i="10"/>
  <c r="AA163" i="10"/>
  <c r="V163" i="10"/>
  <c r="D163" i="10"/>
  <c r="N163" i="10"/>
  <c r="X163" i="10"/>
  <c r="P163" i="10"/>
  <c r="AB163" i="10"/>
  <c r="W163" i="10"/>
  <c r="K163" i="10"/>
  <c r="G163" i="10"/>
  <c r="A51" i="7"/>
  <c r="E127" i="7"/>
  <c r="F127" i="7"/>
  <c r="Q127" i="7"/>
  <c r="V127" i="7" s="1"/>
  <c r="G127" i="7"/>
  <c r="C100" i="13"/>
  <c r="AB32" i="10"/>
  <c r="P32" i="10"/>
  <c r="AC32" i="10"/>
  <c r="AA32" i="10"/>
  <c r="O32" i="10"/>
  <c r="Q32" i="10"/>
  <c r="N32" i="10"/>
  <c r="E32" i="10"/>
  <c r="M32" i="10"/>
  <c r="K32" i="10"/>
  <c r="X32" i="10"/>
  <c r="I73" i="13"/>
  <c r="H73" i="13"/>
  <c r="D73" i="13"/>
  <c r="B73" i="13"/>
  <c r="I139" i="13"/>
  <c r="E139" i="13"/>
  <c r="E15" i="13"/>
  <c r="D15" i="13"/>
  <c r="A15" i="13" s="1"/>
  <c r="H15" i="13"/>
  <c r="H42" i="7"/>
  <c r="M42" i="7"/>
  <c r="O42" i="7"/>
  <c r="J42" i="7"/>
  <c r="D44" i="12"/>
  <c r="A44" i="12" s="1"/>
  <c r="I44" i="12"/>
  <c r="D76" i="12"/>
  <c r="A76" i="12" s="1"/>
  <c r="P64" i="7"/>
  <c r="AH15" i="10"/>
  <c r="AF112" i="10"/>
  <c r="AE112" i="10"/>
  <c r="AG112" i="10"/>
  <c r="U53" i="10"/>
  <c r="T53" i="10"/>
  <c r="H64" i="7"/>
  <c r="H33" i="7"/>
  <c r="K33" i="7"/>
  <c r="P33" i="7"/>
  <c r="M33" i="7"/>
  <c r="A33" i="7"/>
  <c r="O141" i="7"/>
  <c r="M141" i="7"/>
  <c r="L141" i="7"/>
  <c r="N141" i="7"/>
  <c r="K141" i="7"/>
  <c r="H141" i="7"/>
  <c r="L121" i="7"/>
  <c r="O121" i="7"/>
  <c r="H121" i="7"/>
  <c r="M121" i="7"/>
  <c r="K121" i="7"/>
  <c r="J121" i="7"/>
  <c r="L67" i="7"/>
  <c r="N67" i="7"/>
  <c r="M67" i="7"/>
  <c r="P67" i="7"/>
  <c r="J67" i="7"/>
  <c r="H67" i="7"/>
  <c r="D12" i="12"/>
  <c r="A12" i="12" s="1"/>
  <c r="I12" i="12"/>
  <c r="B12" i="12"/>
  <c r="A79" i="12"/>
  <c r="D129" i="12"/>
  <c r="A129" i="12" s="1"/>
  <c r="I129" i="12"/>
  <c r="E129" i="12"/>
  <c r="B129" i="12"/>
  <c r="H106" i="12"/>
  <c r="B106" i="12"/>
  <c r="E106" i="12"/>
  <c r="I106" i="12"/>
  <c r="D103" i="12"/>
  <c r="E103" i="12"/>
  <c r="H103" i="12"/>
  <c r="I103" i="12"/>
  <c r="B103" i="12"/>
  <c r="B65" i="7"/>
  <c r="Q65" i="7"/>
  <c r="C38" i="13"/>
  <c r="D65" i="7"/>
  <c r="G65" i="7"/>
  <c r="C38" i="12"/>
  <c r="F65" i="7"/>
  <c r="R65" i="7"/>
  <c r="D92" i="13"/>
  <c r="I92" i="13"/>
  <c r="B92" i="13"/>
  <c r="H92" i="13"/>
  <c r="E53" i="7"/>
  <c r="F53" i="7"/>
  <c r="C26" i="12"/>
  <c r="C26" i="13"/>
  <c r="Q53" i="7"/>
  <c r="G53" i="7"/>
  <c r="R53" i="7"/>
  <c r="D53" i="7"/>
  <c r="A53" i="7" s="1"/>
  <c r="B53" i="7"/>
  <c r="E69" i="10"/>
  <c r="Z69" i="10"/>
  <c r="P69" i="10"/>
  <c r="W69" i="10"/>
  <c r="M69" i="10"/>
  <c r="X69" i="10"/>
  <c r="AB69" i="10"/>
  <c r="G69" i="10"/>
  <c r="S69" i="10"/>
  <c r="N69" i="10"/>
  <c r="V69" i="10"/>
  <c r="K69" i="10"/>
  <c r="F69" i="10"/>
  <c r="AC69" i="10"/>
  <c r="D69" i="10"/>
  <c r="O69" i="10"/>
  <c r="D85" i="10"/>
  <c r="V85" i="10"/>
  <c r="X85" i="10"/>
  <c r="G85" i="10"/>
  <c r="AB85" i="10"/>
  <c r="J85" i="10"/>
  <c r="N85" i="10"/>
  <c r="H85" i="10"/>
  <c r="P85" i="10"/>
  <c r="AC85" i="10"/>
  <c r="I85" i="10"/>
  <c r="E85" i="10"/>
  <c r="Y85" i="10"/>
  <c r="O85" i="10"/>
  <c r="F85" i="10"/>
  <c r="M85" i="10"/>
  <c r="S85" i="10"/>
  <c r="Q85" i="10"/>
  <c r="W85" i="10"/>
  <c r="H47" i="13"/>
  <c r="B47" i="13"/>
  <c r="E47" i="13"/>
  <c r="A61" i="7"/>
  <c r="B107" i="12"/>
  <c r="E107" i="12"/>
  <c r="H107" i="12"/>
  <c r="F54" i="12"/>
  <c r="A54" i="12" s="1"/>
  <c r="I81" i="7"/>
  <c r="J81" i="7" s="1"/>
  <c r="A158" i="7"/>
  <c r="AG63" i="10"/>
  <c r="AD63" i="10"/>
  <c r="P133" i="7"/>
  <c r="L61" i="7"/>
  <c r="J61" i="7"/>
  <c r="T110" i="10"/>
  <c r="B143" i="13"/>
  <c r="I7" i="12"/>
  <c r="J72" i="7"/>
  <c r="I100" i="12"/>
  <c r="L75" i="7"/>
  <c r="P73" i="7"/>
  <c r="H73" i="7"/>
  <c r="F66" i="10"/>
  <c r="Z66" i="10"/>
  <c r="Q66" i="10"/>
  <c r="C131" i="13"/>
  <c r="M127" i="10"/>
  <c r="H127" i="10"/>
  <c r="Z127" i="10"/>
  <c r="V78" i="10"/>
  <c r="K78" i="10"/>
  <c r="A49" i="7"/>
  <c r="Y158" i="10"/>
  <c r="Z158" i="10"/>
  <c r="AC158" i="10"/>
  <c r="A87" i="7"/>
  <c r="B56" i="13"/>
  <c r="D56" i="13"/>
  <c r="F54" i="10"/>
  <c r="X54" i="10"/>
  <c r="O54" i="10"/>
  <c r="H146" i="7"/>
  <c r="K146" i="7"/>
  <c r="J146" i="7"/>
  <c r="P146" i="7"/>
  <c r="N72" i="7"/>
  <c r="H78" i="7"/>
  <c r="P78" i="7"/>
  <c r="N78" i="7"/>
  <c r="L78" i="7"/>
  <c r="I151" i="12"/>
  <c r="E151" i="12"/>
  <c r="R143" i="10"/>
  <c r="V143" i="10"/>
  <c r="H143" i="10"/>
  <c r="S17" i="10"/>
  <c r="W17" i="10"/>
  <c r="AE19" i="10"/>
  <c r="AG19" i="10"/>
  <c r="AC23" i="10"/>
  <c r="W23" i="10"/>
  <c r="D16" i="10"/>
  <c r="O16" i="10"/>
  <c r="S87" i="10"/>
  <c r="X87" i="10"/>
  <c r="Q34" i="10"/>
  <c r="D34" i="10"/>
  <c r="I51" i="10"/>
  <c r="Z51" i="10"/>
  <c r="F150" i="10"/>
  <c r="AA150" i="10"/>
  <c r="AC46" i="10"/>
  <c r="H46" i="10"/>
  <c r="N103" i="10"/>
  <c r="V103" i="10"/>
  <c r="AC103" i="10"/>
  <c r="D103" i="10"/>
  <c r="W103" i="10"/>
  <c r="I103" i="10"/>
  <c r="Y103" i="10"/>
  <c r="X103" i="10"/>
  <c r="Q103" i="10"/>
  <c r="F103" i="10"/>
  <c r="Z103" i="10"/>
  <c r="G59" i="10"/>
  <c r="O59" i="10"/>
  <c r="V59" i="10"/>
  <c r="H59" i="10"/>
  <c r="Z59" i="10"/>
  <c r="X59" i="10"/>
  <c r="S59" i="10"/>
  <c r="J59" i="10"/>
  <c r="P59" i="10"/>
  <c r="F59" i="10"/>
  <c r="K59" i="10"/>
  <c r="M122" i="10"/>
  <c r="E122" i="10"/>
  <c r="N122" i="10"/>
  <c r="D122" i="10"/>
  <c r="R122" i="10"/>
  <c r="Q122" i="10"/>
  <c r="S122" i="10"/>
  <c r="K122" i="10"/>
  <c r="V122" i="10"/>
  <c r="AA122" i="10"/>
  <c r="I122" i="10"/>
  <c r="P122" i="10"/>
  <c r="H122" i="10"/>
  <c r="AC122" i="10"/>
  <c r="W122" i="10"/>
  <c r="R146" i="10"/>
  <c r="K146" i="10"/>
  <c r="G146" i="10"/>
  <c r="I146" i="10"/>
  <c r="AC146" i="10"/>
  <c r="S146" i="10"/>
  <c r="Z146" i="10"/>
  <c r="M146" i="10"/>
  <c r="E146" i="10"/>
  <c r="F146" i="10"/>
  <c r="N146" i="10"/>
  <c r="H146" i="10"/>
  <c r="V146" i="10"/>
  <c r="O146" i="10"/>
  <c r="J146" i="10"/>
  <c r="H96" i="10"/>
  <c r="V96" i="10"/>
  <c r="AC96" i="10"/>
  <c r="M96" i="10"/>
  <c r="J96" i="10"/>
  <c r="Q96" i="10"/>
  <c r="R96" i="10"/>
  <c r="D96" i="10"/>
  <c r="AB96" i="10"/>
  <c r="G96" i="10"/>
  <c r="I96" i="10"/>
  <c r="AA96" i="10"/>
  <c r="N115" i="10"/>
  <c r="V115" i="10"/>
  <c r="I115" i="10"/>
  <c r="H115" i="10"/>
  <c r="AA115" i="10"/>
  <c r="F115" i="10"/>
  <c r="Q115" i="10"/>
  <c r="AB115" i="10"/>
  <c r="P115" i="10"/>
  <c r="K115" i="10"/>
  <c r="W115" i="10"/>
  <c r="X115" i="10"/>
  <c r="R115" i="10"/>
  <c r="J115" i="10"/>
  <c r="O115" i="10"/>
  <c r="O123" i="10"/>
  <c r="M123" i="10"/>
  <c r="Z123" i="10"/>
  <c r="F123" i="10"/>
  <c r="X123" i="10"/>
  <c r="Y123" i="10"/>
  <c r="V123" i="10"/>
  <c r="J123" i="10"/>
  <c r="AC123" i="10"/>
  <c r="H123" i="10"/>
  <c r="AB123" i="10"/>
  <c r="E123" i="10"/>
  <c r="P123" i="10"/>
  <c r="N123" i="10"/>
  <c r="G123" i="10"/>
  <c r="C132" i="12"/>
  <c r="C132" i="13"/>
  <c r="H159" i="7"/>
  <c r="K159" i="7"/>
  <c r="E159" i="7"/>
  <c r="B159" i="7"/>
  <c r="R159" i="7"/>
  <c r="L159" i="7"/>
  <c r="P159" i="7"/>
  <c r="Q82" i="10"/>
  <c r="E82" i="10"/>
  <c r="W82" i="10"/>
  <c r="M82" i="10"/>
  <c r="K82" i="10"/>
  <c r="Z82" i="10"/>
  <c r="I82" i="10"/>
  <c r="O82" i="10"/>
  <c r="AA82" i="10"/>
  <c r="N82" i="10"/>
  <c r="P82" i="10"/>
  <c r="R82" i="10"/>
  <c r="X82" i="10"/>
  <c r="H82" i="10"/>
  <c r="D94" i="10"/>
  <c r="N94" i="10"/>
  <c r="V94" i="10"/>
  <c r="X94" i="10"/>
  <c r="M94" i="10"/>
  <c r="I94" i="10"/>
  <c r="E94" i="10"/>
  <c r="H94" i="10"/>
  <c r="S94" i="10"/>
  <c r="K94" i="10"/>
  <c r="J94" i="10"/>
  <c r="AB94" i="10"/>
  <c r="AC109" i="10"/>
  <c r="J109" i="10"/>
  <c r="D109" i="10"/>
  <c r="I109" i="10"/>
  <c r="F109" i="10"/>
  <c r="Q109" i="10"/>
  <c r="N109" i="10"/>
  <c r="Z109" i="10"/>
  <c r="E109" i="10"/>
  <c r="K109" i="10"/>
  <c r="X109" i="10"/>
  <c r="O109" i="10"/>
  <c r="AB109" i="10"/>
  <c r="R109" i="10"/>
  <c r="N147" i="10"/>
  <c r="O147" i="10"/>
  <c r="G147" i="10"/>
  <c r="D147" i="10"/>
  <c r="F147" i="10"/>
  <c r="E147" i="10"/>
  <c r="P147" i="10"/>
  <c r="M147" i="10"/>
  <c r="AA147" i="10"/>
  <c r="AB147" i="10"/>
  <c r="Z147" i="10"/>
  <c r="H147" i="10"/>
  <c r="K110" i="10"/>
  <c r="W110" i="10"/>
  <c r="F110" i="10"/>
  <c r="P110" i="10"/>
  <c r="G110" i="10"/>
  <c r="Q110" i="10"/>
  <c r="J110" i="10"/>
  <c r="V110" i="10"/>
  <c r="AA110" i="10"/>
  <c r="AB110" i="10"/>
  <c r="H110" i="10"/>
  <c r="R110" i="10"/>
  <c r="H36" i="12"/>
  <c r="E36" i="12"/>
  <c r="F24" i="13"/>
  <c r="A24" i="13" s="1"/>
  <c r="I51" i="7"/>
  <c r="A131" i="7"/>
  <c r="I131" i="7"/>
  <c r="I33" i="13"/>
  <c r="B33" i="13"/>
  <c r="H33" i="13"/>
  <c r="I74" i="12"/>
  <c r="D74" i="12"/>
  <c r="H74" i="12"/>
  <c r="F63" i="13"/>
  <c r="A63" i="13" s="1"/>
  <c r="I90" i="7"/>
  <c r="E15" i="12"/>
  <c r="H15" i="12"/>
  <c r="B15" i="12"/>
  <c r="H106" i="13"/>
  <c r="E106" i="13"/>
  <c r="D106" i="13"/>
  <c r="A106" i="13" s="1"/>
  <c r="A50" i="7"/>
  <c r="I50" i="7"/>
  <c r="I76" i="12"/>
  <c r="D10" i="12"/>
  <c r="J64" i="7"/>
  <c r="T37" i="10"/>
  <c r="AF65" i="10"/>
  <c r="AG65" i="10"/>
  <c r="AH69" i="10"/>
  <c r="AI69" i="10"/>
  <c r="AF21" i="10"/>
  <c r="AI72" i="10"/>
  <c r="AH72" i="10"/>
  <c r="AG154" i="10"/>
  <c r="AD154" i="10"/>
  <c r="B101" i="12"/>
  <c r="A52" i="13"/>
  <c r="N93" i="7"/>
  <c r="K93" i="7"/>
  <c r="M93" i="7"/>
  <c r="P93" i="7"/>
  <c r="H93" i="7"/>
  <c r="O93" i="7"/>
  <c r="AG121" i="10"/>
  <c r="AE121" i="10"/>
  <c r="AF121" i="10"/>
  <c r="H97" i="12"/>
  <c r="D97" i="12"/>
  <c r="B112" i="12"/>
  <c r="D112" i="12"/>
  <c r="H112" i="12"/>
  <c r="AF164" i="10"/>
  <c r="AE164" i="10"/>
  <c r="AD164" i="10"/>
  <c r="F52" i="12"/>
  <c r="I79" i="7"/>
  <c r="H97" i="13"/>
  <c r="I97" i="13"/>
  <c r="D97" i="13"/>
  <c r="E97" i="13"/>
  <c r="U48" i="10"/>
  <c r="T48" i="10"/>
  <c r="AE36" i="10"/>
  <c r="AF36" i="10"/>
  <c r="AG36" i="10"/>
  <c r="AD36" i="10"/>
  <c r="E45" i="12"/>
  <c r="H9" i="12"/>
  <c r="B9" i="13"/>
  <c r="O133" i="7"/>
  <c r="K133" i="7"/>
  <c r="F54" i="13"/>
  <c r="AE86" i="10"/>
  <c r="N40" i="7"/>
  <c r="T96" i="10"/>
  <c r="H48" i="13"/>
  <c r="H72" i="7"/>
  <c r="AD74" i="10"/>
  <c r="D60" i="12"/>
  <c r="A60" i="12" s="1"/>
  <c r="P61" i="7"/>
  <c r="N61" i="7"/>
  <c r="F7" i="13"/>
  <c r="AF142" i="10"/>
  <c r="J73" i="7"/>
  <c r="AE30" i="10"/>
  <c r="T28" i="10"/>
  <c r="H151" i="12"/>
  <c r="P156" i="7"/>
  <c r="K156" i="7"/>
  <c r="H56" i="13"/>
  <c r="E143" i="13"/>
  <c r="D7" i="12"/>
  <c r="A7" i="12" s="1"/>
  <c r="K78" i="7"/>
  <c r="L146" i="7"/>
  <c r="AI55" i="10"/>
  <c r="D107" i="12"/>
  <c r="N75" i="7"/>
  <c r="J159" i="7"/>
  <c r="I35" i="7"/>
  <c r="D33" i="13"/>
  <c r="A33" i="13" s="1"/>
  <c r="AF32" i="10"/>
  <c r="AG32" i="10"/>
  <c r="F24" i="12"/>
  <c r="D36" i="12"/>
  <c r="A36" i="12" s="1"/>
  <c r="I110" i="10"/>
  <c r="O110" i="10"/>
  <c r="W94" i="10"/>
  <c r="O94" i="10"/>
  <c r="G94" i="10"/>
  <c r="A81" i="7"/>
  <c r="X153" i="10"/>
  <c r="F153" i="10"/>
  <c r="N153" i="10"/>
  <c r="X66" i="10"/>
  <c r="R66" i="10"/>
  <c r="O66" i="10"/>
  <c r="G158" i="7"/>
  <c r="K127" i="10"/>
  <c r="P127" i="10"/>
  <c r="AA127" i="10"/>
  <c r="O63" i="10"/>
  <c r="K63" i="10"/>
  <c r="F63" i="10"/>
  <c r="S78" i="10"/>
  <c r="P78" i="10"/>
  <c r="Z78" i="10"/>
  <c r="E59" i="10"/>
  <c r="I59" i="10"/>
  <c r="R59" i="10"/>
  <c r="O103" i="7"/>
  <c r="B74" i="12"/>
  <c r="B49" i="7"/>
  <c r="C22" i="12"/>
  <c r="D127" i="7"/>
  <c r="O158" i="10"/>
  <c r="F158" i="10"/>
  <c r="G158" i="10"/>
  <c r="AC163" i="10"/>
  <c r="M163" i="10"/>
  <c r="R147" i="10"/>
  <c r="Q147" i="10"/>
  <c r="K147" i="10"/>
  <c r="D159" i="7"/>
  <c r="A159" i="7" s="1"/>
  <c r="Q159" i="7"/>
  <c r="V159" i="7" s="1"/>
  <c r="A170" i="7"/>
  <c r="F56" i="13"/>
  <c r="I83" i="7"/>
  <c r="M54" i="10"/>
  <c r="N54" i="10"/>
  <c r="G54" i="10"/>
  <c r="K38" i="10"/>
  <c r="X38" i="10"/>
  <c r="AA38" i="10"/>
  <c r="H103" i="10"/>
  <c r="AA103" i="10"/>
  <c r="G103" i="10"/>
  <c r="P96" i="10"/>
  <c r="N96" i="10"/>
  <c r="Y96" i="10"/>
  <c r="I143" i="10"/>
  <c r="AC143" i="10"/>
  <c r="S143" i="10"/>
  <c r="AC99" i="10"/>
  <c r="F23" i="13"/>
  <c r="A23" i="13" s="1"/>
  <c r="A40" i="13"/>
  <c r="V141" i="10"/>
  <c r="D141" i="10"/>
  <c r="F17" i="10"/>
  <c r="V17" i="10"/>
  <c r="O17" i="10"/>
  <c r="V109" i="10"/>
  <c r="G109" i="10"/>
  <c r="X146" i="10"/>
  <c r="AB146" i="10"/>
  <c r="H23" i="10"/>
  <c r="I23" i="10"/>
  <c r="E107" i="10"/>
  <c r="J107" i="10"/>
  <c r="N16" i="10"/>
  <c r="Q16" i="10"/>
  <c r="V82" i="10"/>
  <c r="D82" i="10"/>
  <c r="M115" i="10"/>
  <c r="G115" i="10"/>
  <c r="P139" i="10"/>
  <c r="Z139" i="10"/>
  <c r="Z122" i="10"/>
  <c r="J122" i="10"/>
  <c r="AB87" i="10"/>
  <c r="V87" i="10"/>
  <c r="K87" i="10"/>
  <c r="P34" i="10"/>
  <c r="H34" i="10"/>
  <c r="V51" i="10"/>
  <c r="P51" i="10"/>
  <c r="W123" i="10"/>
  <c r="S123" i="10"/>
  <c r="D150" i="10"/>
  <c r="J150" i="10"/>
  <c r="Y159" i="10"/>
  <c r="Z159" i="10"/>
  <c r="K46" i="10"/>
  <c r="Z46" i="10"/>
  <c r="W74" i="10"/>
  <c r="P74" i="10"/>
  <c r="AC74" i="10"/>
  <c r="E74" i="10"/>
  <c r="H74" i="10"/>
  <c r="K74" i="10"/>
  <c r="O74" i="10"/>
  <c r="Z74" i="10"/>
  <c r="D74" i="10"/>
  <c r="AB74" i="10"/>
  <c r="AA74" i="10"/>
  <c r="Q74" i="10"/>
  <c r="V83" i="10"/>
  <c r="I83" i="10"/>
  <c r="S83" i="10"/>
  <c r="K83" i="10"/>
  <c r="M83" i="10"/>
  <c r="N83" i="10"/>
  <c r="R83" i="10"/>
  <c r="H83" i="10"/>
  <c r="J83" i="10"/>
  <c r="P83" i="10"/>
  <c r="X83" i="10"/>
  <c r="O83" i="10"/>
  <c r="Y83" i="10"/>
  <c r="AA83" i="10"/>
  <c r="F95" i="10"/>
  <c r="Q95" i="10"/>
  <c r="J95" i="10"/>
  <c r="D95" i="10"/>
  <c r="K95" i="10"/>
  <c r="V95" i="10"/>
  <c r="Z95" i="10"/>
  <c r="O95" i="10"/>
  <c r="AA95" i="10"/>
  <c r="N95" i="10"/>
  <c r="AB95" i="10"/>
  <c r="K134" i="10"/>
  <c r="N134" i="10"/>
  <c r="AC134" i="10"/>
  <c r="X134" i="10"/>
  <c r="G134" i="10"/>
  <c r="AB134" i="10"/>
  <c r="W134" i="10"/>
  <c r="Y134" i="10"/>
  <c r="R134" i="10"/>
  <c r="F134" i="10"/>
  <c r="AA134" i="10"/>
  <c r="D134" i="10"/>
  <c r="E134" i="10"/>
  <c r="D26" i="10"/>
  <c r="N26" i="10"/>
  <c r="Z26" i="10"/>
  <c r="AB26" i="10"/>
  <c r="M26" i="10"/>
  <c r="K26" i="10"/>
  <c r="AC26" i="10"/>
  <c r="F26" i="10"/>
  <c r="H26" i="10"/>
  <c r="S26" i="10"/>
  <c r="R26" i="10"/>
  <c r="J26" i="10"/>
  <c r="Y26" i="10"/>
  <c r="H111" i="10"/>
  <c r="Z111" i="10"/>
  <c r="K111" i="10"/>
  <c r="AA111" i="10"/>
  <c r="AB111" i="10"/>
  <c r="V111" i="10"/>
  <c r="M111" i="10"/>
  <c r="E111" i="10"/>
  <c r="X111" i="10"/>
  <c r="J111" i="10"/>
  <c r="O111" i="10"/>
  <c r="W111" i="10"/>
  <c r="I111" i="10"/>
  <c r="AC111" i="10"/>
  <c r="AC30" i="10"/>
  <c r="H30" i="10"/>
  <c r="Z30" i="10"/>
  <c r="M30" i="10"/>
  <c r="P30" i="10"/>
  <c r="AA30" i="10"/>
  <c r="X30" i="10"/>
  <c r="W30" i="10"/>
  <c r="R30" i="10"/>
  <c r="K30" i="10"/>
  <c r="V30" i="10"/>
  <c r="E30" i="10"/>
  <c r="J30" i="10"/>
  <c r="I30" i="10"/>
  <c r="AB142" i="10"/>
  <c r="V142" i="10"/>
  <c r="P142" i="10"/>
  <c r="E142" i="10"/>
  <c r="H142" i="10"/>
  <c r="I142" i="10"/>
  <c r="J142" i="10"/>
  <c r="AC142" i="10"/>
  <c r="F142" i="10"/>
  <c r="W142" i="10"/>
  <c r="AA142" i="10"/>
  <c r="E36" i="7"/>
  <c r="I36" i="7"/>
  <c r="L36" i="7" s="1"/>
  <c r="G36" i="7"/>
  <c r="B36" i="7"/>
  <c r="H36" i="7"/>
  <c r="Q36" i="7"/>
  <c r="T36" i="7" s="1"/>
  <c r="X58" i="10"/>
  <c r="G58" i="10"/>
  <c r="P58" i="10"/>
  <c r="J58" i="10"/>
  <c r="W58" i="10"/>
  <c r="F58" i="10"/>
  <c r="M58" i="10"/>
  <c r="AA58" i="10"/>
  <c r="S58" i="10"/>
  <c r="AC58" i="10"/>
  <c r="N58" i="10"/>
  <c r="E58" i="10"/>
  <c r="Q58" i="10"/>
  <c r="V58" i="10"/>
  <c r="AB58" i="10"/>
  <c r="C60" i="13"/>
  <c r="I87" i="7"/>
  <c r="O87" i="7" s="1"/>
  <c r="Q87" i="7"/>
  <c r="V87" i="7" s="1"/>
  <c r="B87" i="7"/>
  <c r="G87" i="7"/>
  <c r="P86" i="10"/>
  <c r="V86" i="10"/>
  <c r="X86" i="10"/>
  <c r="E86" i="10"/>
  <c r="S86" i="10"/>
  <c r="D86" i="10"/>
  <c r="AC86" i="10"/>
  <c r="O86" i="10"/>
  <c r="R86" i="10"/>
  <c r="Z86" i="10"/>
  <c r="M86" i="10"/>
  <c r="AB86" i="10"/>
  <c r="M161" i="10"/>
  <c r="Q161" i="10"/>
  <c r="D161" i="10"/>
  <c r="Z161" i="10"/>
  <c r="AB161" i="10"/>
  <c r="N161" i="10"/>
  <c r="S161" i="10"/>
  <c r="E161" i="10"/>
  <c r="X161" i="10"/>
  <c r="AC161" i="10"/>
  <c r="AA161" i="10"/>
  <c r="R161" i="10"/>
  <c r="O161" i="10"/>
  <c r="Y161" i="10"/>
  <c r="J161" i="10"/>
  <c r="D57" i="12"/>
  <c r="A57" i="12" s="1"/>
  <c r="I57" i="12"/>
  <c r="J47" i="10"/>
  <c r="Y47" i="10"/>
  <c r="E47" i="10"/>
  <c r="W47" i="10"/>
  <c r="Q47" i="10"/>
  <c r="AA47" i="10"/>
  <c r="N47" i="10"/>
  <c r="P47" i="10"/>
  <c r="G47" i="10"/>
  <c r="M47" i="10"/>
  <c r="H47" i="10"/>
  <c r="R47" i="10"/>
  <c r="I102" i="12"/>
  <c r="B102" i="12"/>
  <c r="A96" i="7"/>
  <c r="F69" i="13"/>
  <c r="I96" i="7"/>
  <c r="B30" i="13"/>
  <c r="H30" i="13"/>
  <c r="AE33" i="10"/>
  <c r="AF33" i="10"/>
  <c r="E92" i="12"/>
  <c r="D92" i="12"/>
  <c r="B92" i="12"/>
  <c r="H49" i="13"/>
  <c r="E49" i="13"/>
  <c r="I49" i="13"/>
  <c r="I10" i="12"/>
  <c r="E97" i="12"/>
  <c r="K64" i="7"/>
  <c r="O64" i="7"/>
  <c r="AE65" i="10"/>
  <c r="T164" i="10"/>
  <c r="AE154" i="10"/>
  <c r="AG15" i="10"/>
  <c r="AE21" i="10"/>
  <c r="T100" i="10"/>
  <c r="U100" i="10"/>
  <c r="H91" i="7"/>
  <c r="M91" i="7"/>
  <c r="J91" i="7"/>
  <c r="N91" i="7"/>
  <c r="AG164" i="10"/>
  <c r="A5" i="12"/>
  <c r="AF124" i="10"/>
  <c r="AE124" i="10"/>
  <c r="AD124" i="10"/>
  <c r="AG124" i="10"/>
  <c r="H136" i="13"/>
  <c r="B136" i="13"/>
  <c r="E136" i="13"/>
  <c r="D136" i="13"/>
  <c r="E32" i="12"/>
  <c r="B32" i="12"/>
  <c r="I32" i="12"/>
  <c r="D32" i="12"/>
  <c r="A32" i="12" s="1"/>
  <c r="H32" i="12"/>
  <c r="U160" i="10"/>
  <c r="T160" i="10"/>
  <c r="B97" i="13"/>
  <c r="D76" i="13"/>
  <c r="A76" i="13" s="1"/>
  <c r="L99" i="7"/>
  <c r="F74" i="12"/>
  <c r="I101" i="7"/>
  <c r="A101" i="7"/>
  <c r="H64" i="13"/>
  <c r="E64" i="13"/>
  <c r="B64" i="13"/>
  <c r="I64" i="13"/>
  <c r="O42" i="10"/>
  <c r="Q42" i="10"/>
  <c r="Z42" i="10"/>
  <c r="X42" i="10"/>
  <c r="H42" i="10"/>
  <c r="AB42" i="10"/>
  <c r="AB75" i="10"/>
  <c r="I75" i="10"/>
  <c r="H75" i="10"/>
  <c r="AA75" i="10"/>
  <c r="O75" i="10"/>
  <c r="Y75" i="10"/>
  <c r="D91" i="10"/>
  <c r="AB91" i="10"/>
  <c r="R91" i="10"/>
  <c r="K91" i="10"/>
  <c r="X91" i="10"/>
  <c r="H91" i="10"/>
  <c r="V170" i="7"/>
  <c r="W170" i="7"/>
  <c r="U170" i="7"/>
  <c r="T170" i="7"/>
  <c r="Y129" i="10"/>
  <c r="P129" i="10"/>
  <c r="AC129" i="10"/>
  <c r="X129" i="10"/>
  <c r="S129" i="10"/>
  <c r="AB129" i="10"/>
  <c r="J19" i="10"/>
  <c r="E19" i="10"/>
  <c r="Q19" i="10"/>
  <c r="R19" i="10"/>
  <c r="AB19" i="10"/>
  <c r="O19" i="10"/>
  <c r="Y98" i="10"/>
  <c r="W98" i="10"/>
  <c r="M98" i="10"/>
  <c r="X98" i="10"/>
  <c r="Z98" i="10"/>
  <c r="N98" i="10"/>
  <c r="T134" i="7"/>
  <c r="U134" i="7"/>
  <c r="V134" i="7"/>
  <c r="W134" i="7"/>
  <c r="N56" i="7"/>
  <c r="K56" i="7"/>
  <c r="AB28" i="10"/>
  <c r="AC28" i="10"/>
  <c r="Q28" i="10"/>
  <c r="G28" i="10"/>
  <c r="F28" i="10"/>
  <c r="K165" i="7"/>
  <c r="L165" i="7"/>
  <c r="F80" i="12"/>
  <c r="F80" i="13"/>
  <c r="A80" i="13" s="1"/>
  <c r="A91" i="7"/>
  <c r="F64" i="12"/>
  <c r="A64" i="12" s="1"/>
  <c r="AG160" i="10"/>
  <c r="AD160" i="10"/>
  <c r="AF160" i="10"/>
  <c r="AE160" i="10"/>
  <c r="AF128" i="10"/>
  <c r="AE128" i="10"/>
  <c r="AE145" i="10"/>
  <c r="AG145" i="10"/>
  <c r="A108" i="12"/>
  <c r="E27" i="12"/>
  <c r="D27" i="12"/>
  <c r="H66" i="13"/>
  <c r="D66" i="13"/>
  <c r="I66" i="13"/>
  <c r="A28" i="13"/>
  <c r="D154" i="12"/>
  <c r="B154" i="12"/>
  <c r="I154" i="12"/>
  <c r="E154" i="12"/>
  <c r="I46" i="7"/>
  <c r="F19" i="13"/>
  <c r="U88" i="10"/>
  <c r="T88" i="10"/>
  <c r="AI97" i="10"/>
  <c r="AH97" i="10"/>
  <c r="A99" i="7"/>
  <c r="AA50" i="10"/>
  <c r="J50" i="10"/>
  <c r="R50" i="10"/>
  <c r="D50" i="10"/>
  <c r="M50" i="10"/>
  <c r="N50" i="10"/>
  <c r="V81" i="7"/>
  <c r="W81" i="7"/>
  <c r="I107" i="13"/>
  <c r="M72" i="7"/>
  <c r="H31" i="12"/>
  <c r="K170" i="7"/>
  <c r="P112" i="7"/>
  <c r="V43" i="10"/>
  <c r="J43" i="10"/>
  <c r="S43" i="10"/>
  <c r="G43" i="10"/>
  <c r="AC43" i="10"/>
  <c r="E67" i="12"/>
  <c r="F134" i="7"/>
  <c r="E134" i="7"/>
  <c r="S70" i="10"/>
  <c r="Z70" i="10"/>
  <c r="AB70" i="10"/>
  <c r="W70" i="10"/>
  <c r="V119" i="10"/>
  <c r="K119" i="10"/>
  <c r="G119" i="10"/>
  <c r="N119" i="10"/>
  <c r="AA119" i="10"/>
  <c r="E81" i="7"/>
  <c r="G81" i="7"/>
  <c r="Q81" i="7"/>
  <c r="T81" i="7" s="1"/>
  <c r="Q22" i="10"/>
  <c r="Y22" i="10"/>
  <c r="M22" i="10"/>
  <c r="V22" i="10"/>
  <c r="AA102" i="10"/>
  <c r="H102" i="10"/>
  <c r="E102" i="10"/>
  <c r="S102" i="10"/>
  <c r="K102" i="10"/>
  <c r="G27" i="10"/>
  <c r="D27" i="10"/>
  <c r="E27" i="10"/>
  <c r="P27" i="10"/>
  <c r="X27" i="10"/>
  <c r="I46" i="12"/>
  <c r="I170" i="7"/>
  <c r="J170" i="7" s="1"/>
  <c r="R170" i="7"/>
  <c r="AB162" i="10"/>
  <c r="E162" i="10"/>
  <c r="I162" i="10"/>
  <c r="G162" i="10"/>
  <c r="V162" i="10"/>
  <c r="H18" i="13"/>
  <c r="L72" i="7"/>
  <c r="B72" i="7"/>
  <c r="Q72" i="7"/>
  <c r="U72" i="7" s="1"/>
  <c r="I19" i="10"/>
  <c r="X19" i="10"/>
  <c r="P19" i="10"/>
  <c r="V19" i="10"/>
  <c r="J56" i="7"/>
  <c r="O129" i="10"/>
  <c r="Q129" i="10"/>
  <c r="F129" i="10"/>
  <c r="V129" i="10"/>
  <c r="F91" i="10"/>
  <c r="J91" i="10"/>
  <c r="O91" i="10"/>
  <c r="AC91" i="10"/>
  <c r="E50" i="10"/>
  <c r="Y50" i="10"/>
  <c r="Q50" i="10"/>
  <c r="H50" i="10"/>
  <c r="AB50" i="10"/>
  <c r="V75" i="10"/>
  <c r="Q75" i="10"/>
  <c r="W75" i="10"/>
  <c r="N75" i="10"/>
  <c r="V28" i="10"/>
  <c r="Y28" i="10"/>
  <c r="Z28" i="10"/>
  <c r="D28" i="10"/>
  <c r="R98" i="10"/>
  <c r="AB98" i="10"/>
  <c r="K98" i="10"/>
  <c r="S98" i="10"/>
  <c r="K42" i="10"/>
  <c r="Y42" i="10"/>
  <c r="E42" i="10"/>
  <c r="AC42" i="10"/>
  <c r="G114" i="10"/>
  <c r="AA114" i="10"/>
  <c r="Z114" i="10"/>
  <c r="J114" i="10"/>
  <c r="N114" i="10"/>
  <c r="T83" i="7"/>
  <c r="V83" i="7"/>
  <c r="W83" i="7"/>
  <c r="U83" i="7"/>
  <c r="T132" i="7"/>
  <c r="W132" i="7"/>
  <c r="V132" i="7"/>
  <c r="U132" i="7"/>
  <c r="F132" i="7"/>
  <c r="E132" i="7"/>
  <c r="J64" i="10"/>
  <c r="V64" i="10"/>
  <c r="Z64" i="10"/>
  <c r="AB64" i="10"/>
  <c r="D64" i="10"/>
  <c r="R64" i="10"/>
  <c r="P18" i="10"/>
  <c r="W18" i="10"/>
  <c r="X18" i="10"/>
  <c r="M18" i="10"/>
  <c r="R18" i="10"/>
  <c r="P67" i="10"/>
  <c r="K67" i="10"/>
  <c r="J67" i="10"/>
  <c r="F67" i="10"/>
  <c r="G67" i="10"/>
  <c r="O67" i="10"/>
  <c r="P90" i="10"/>
  <c r="I90" i="10"/>
  <c r="K90" i="10"/>
  <c r="M90" i="10"/>
  <c r="O90" i="10"/>
  <c r="AB90" i="10"/>
  <c r="J117" i="10"/>
  <c r="E117" i="10"/>
  <c r="F117" i="10"/>
  <c r="AC117" i="10"/>
  <c r="V117" i="10"/>
  <c r="K155" i="10"/>
  <c r="Z155" i="10"/>
  <c r="G155" i="10"/>
  <c r="J155" i="10"/>
  <c r="AB155" i="10"/>
  <c r="Y155" i="10"/>
  <c r="V178" i="7"/>
  <c r="W178" i="7"/>
  <c r="U178" i="7"/>
  <c r="T178" i="7"/>
  <c r="P165" i="7"/>
  <c r="B6" i="13"/>
  <c r="H6" i="13"/>
  <c r="AD137" i="10"/>
  <c r="AH106" i="10"/>
  <c r="AI106" i="10"/>
  <c r="I107" i="7"/>
  <c r="D67" i="13"/>
  <c r="E67" i="13"/>
  <c r="M114" i="7"/>
  <c r="J114" i="7"/>
  <c r="K114" i="7"/>
  <c r="A141" i="7"/>
  <c r="F114" i="12"/>
  <c r="F114" i="13"/>
  <c r="M41" i="7"/>
  <c r="O41" i="7"/>
  <c r="P41" i="7"/>
  <c r="O117" i="7"/>
  <c r="H117" i="7"/>
  <c r="N117" i="7"/>
  <c r="P117" i="7"/>
  <c r="K117" i="7"/>
  <c r="AI101" i="10"/>
  <c r="AH101" i="10"/>
  <c r="I145" i="7"/>
  <c r="F118" i="13"/>
  <c r="A118" i="13" s="1"/>
  <c r="H111" i="13"/>
  <c r="D111" i="13"/>
  <c r="A111" i="13" s="1"/>
  <c r="I115" i="13"/>
  <c r="H115" i="13"/>
  <c r="B35" i="13"/>
  <c r="D35" i="13"/>
  <c r="A35" i="13" s="1"/>
  <c r="I35" i="13"/>
  <c r="I128" i="12"/>
  <c r="H128" i="12"/>
  <c r="B128" i="12"/>
  <c r="CI134" i="2"/>
  <c r="G167" i="7"/>
  <c r="C140" i="12"/>
  <c r="F167" i="7"/>
  <c r="Q167" i="7"/>
  <c r="C140" i="13"/>
  <c r="R167" i="7"/>
  <c r="B167" i="7"/>
  <c r="D167" i="7"/>
  <c r="A167" i="7" s="1"/>
  <c r="I167" i="7"/>
  <c r="K167" i="7" s="1"/>
  <c r="E124" i="7"/>
  <c r="R124" i="7"/>
  <c r="D124" i="7"/>
  <c r="B124" i="7"/>
  <c r="Q124" i="7"/>
  <c r="F124" i="7"/>
  <c r="I124" i="7" s="1"/>
  <c r="D153" i="12"/>
  <c r="A153" i="12" s="1"/>
  <c r="H153" i="12"/>
  <c r="I153" i="12"/>
  <c r="E153" i="12"/>
  <c r="B69" i="7"/>
  <c r="C42" i="12"/>
  <c r="C42" i="13"/>
  <c r="G69" i="7"/>
  <c r="Q69" i="7"/>
  <c r="U69" i="7" s="1"/>
  <c r="E69" i="7"/>
  <c r="F69" i="7"/>
  <c r="A69" i="7" s="1"/>
  <c r="H98" i="13"/>
  <c r="B98" i="13"/>
  <c r="I98" i="13"/>
  <c r="D98" i="13"/>
  <c r="I55" i="7"/>
  <c r="F28" i="12"/>
  <c r="F72" i="13"/>
  <c r="A72" i="13" s="1"/>
  <c r="F72" i="12"/>
  <c r="D16" i="13"/>
  <c r="B16" i="13"/>
  <c r="I16" i="13"/>
  <c r="E16" i="13"/>
  <c r="J45" i="10"/>
  <c r="K45" i="10"/>
  <c r="S45" i="10"/>
  <c r="M45" i="10"/>
  <c r="E45" i="10"/>
  <c r="AC45" i="10"/>
  <c r="Q45" i="10"/>
  <c r="N45" i="10"/>
  <c r="Z45" i="10"/>
  <c r="F45" i="10"/>
  <c r="Y45" i="10"/>
  <c r="D45" i="10"/>
  <c r="D114" i="12"/>
  <c r="B114" i="12"/>
  <c r="I114" i="12"/>
  <c r="I174" i="7"/>
  <c r="F147" i="13"/>
  <c r="A147" i="13" s="1"/>
  <c r="F147" i="12"/>
  <c r="A147" i="12" s="1"/>
  <c r="I11" i="13"/>
  <c r="B11" i="13"/>
  <c r="H11" i="13"/>
  <c r="E11" i="13"/>
  <c r="D11" i="13"/>
  <c r="B113" i="12"/>
  <c r="D113" i="12"/>
  <c r="N120" i="10"/>
  <c r="G120" i="10"/>
  <c r="F120" i="10"/>
  <c r="H120" i="10"/>
  <c r="AA120" i="10"/>
  <c r="O120" i="10"/>
  <c r="D120" i="10"/>
  <c r="Q120" i="10"/>
  <c r="J120" i="10"/>
  <c r="Y120" i="10"/>
  <c r="AC120" i="10"/>
  <c r="S120" i="10"/>
  <c r="W120" i="10"/>
  <c r="AB120" i="10"/>
  <c r="E120" i="10"/>
  <c r="R120" i="10"/>
  <c r="X120" i="10"/>
  <c r="A174" i="7"/>
  <c r="A40" i="12"/>
  <c r="L94" i="7"/>
  <c r="O94" i="7"/>
  <c r="F88" i="12"/>
  <c r="A88" i="12" s="1"/>
  <c r="I115" i="7"/>
  <c r="A41" i="12"/>
  <c r="B77" i="13"/>
  <c r="E77" i="13"/>
  <c r="A19" i="12"/>
  <c r="D21" i="13"/>
  <c r="A21" i="13" s="1"/>
  <c r="H21" i="13"/>
  <c r="B21" i="13"/>
  <c r="I21" i="13"/>
  <c r="D119" i="12"/>
  <c r="A119" i="12" s="1"/>
  <c r="H119" i="12"/>
  <c r="B119" i="12"/>
  <c r="F39" i="13"/>
  <c r="F39" i="12"/>
  <c r="I66" i="7"/>
  <c r="V155" i="7"/>
  <c r="W155" i="7"/>
  <c r="T155" i="7"/>
  <c r="U155" i="7"/>
  <c r="E155" i="7"/>
  <c r="B155" i="7"/>
  <c r="C128" i="13"/>
  <c r="F155" i="7"/>
  <c r="I164" i="7"/>
  <c r="F137" i="12"/>
  <c r="A137" i="12" s="1"/>
  <c r="D17" i="13"/>
  <c r="H17" i="13"/>
  <c r="B17" i="13"/>
  <c r="E59" i="12"/>
  <c r="D59" i="12"/>
  <c r="A59" i="12" s="1"/>
  <c r="I59" i="12"/>
  <c r="H20" i="13"/>
  <c r="D20" i="13"/>
  <c r="A20" i="13" s="1"/>
  <c r="D87" i="13"/>
  <c r="H87" i="13"/>
  <c r="E95" i="13"/>
  <c r="D95" i="13"/>
  <c r="H95" i="13"/>
  <c r="B95" i="13"/>
  <c r="I95" i="13"/>
  <c r="T40" i="7"/>
  <c r="W40" i="7"/>
  <c r="V40" i="7"/>
  <c r="U40" i="7"/>
  <c r="V113" i="7"/>
  <c r="T58" i="7"/>
  <c r="U58" i="7"/>
  <c r="V58" i="7"/>
  <c r="W58" i="7"/>
  <c r="T75" i="7"/>
  <c r="V75" i="7"/>
  <c r="W75" i="7"/>
  <c r="U75" i="7"/>
  <c r="V34" i="7"/>
  <c r="M60" i="7"/>
  <c r="AD81" i="10"/>
  <c r="L92" i="7"/>
  <c r="P84" i="7"/>
  <c r="H63" i="7"/>
  <c r="H94" i="7"/>
  <c r="J86" i="7"/>
  <c r="D75" i="12"/>
  <c r="A75" i="12" s="1"/>
  <c r="H40" i="12"/>
  <c r="F36" i="13"/>
  <c r="A36" i="13" s="1"/>
  <c r="I112" i="13"/>
  <c r="H112" i="13"/>
  <c r="D77" i="13"/>
  <c r="D53" i="12"/>
  <c r="E53" i="12"/>
  <c r="H53" i="12"/>
  <c r="Z31" i="10"/>
  <c r="S31" i="10"/>
  <c r="W93" i="7"/>
  <c r="C66" i="12"/>
  <c r="Q93" i="7"/>
  <c r="U93" i="7" s="1"/>
  <c r="B93" i="7"/>
  <c r="G93" i="7"/>
  <c r="R93" i="7"/>
  <c r="S164" i="10"/>
  <c r="I164" i="10"/>
  <c r="H164" i="10"/>
  <c r="K164" i="10"/>
  <c r="N164" i="10"/>
  <c r="U138" i="7"/>
  <c r="D138" i="7"/>
  <c r="A138" i="7" s="1"/>
  <c r="A55" i="7"/>
  <c r="B94" i="12"/>
  <c r="D94" i="12"/>
  <c r="A94" i="12" s="1"/>
  <c r="B119" i="13"/>
  <c r="I119" i="13"/>
  <c r="I44" i="7"/>
  <c r="F17" i="13"/>
  <c r="T130" i="7"/>
  <c r="U130" i="7"/>
  <c r="V130" i="7"/>
  <c r="W130" i="7"/>
  <c r="B130" i="7"/>
  <c r="R130" i="7"/>
  <c r="C103" i="13"/>
  <c r="F130" i="7"/>
  <c r="C115" i="12"/>
  <c r="G142" i="7"/>
  <c r="D142" i="7"/>
  <c r="Q142" i="7"/>
  <c r="E142" i="7"/>
  <c r="F142" i="7"/>
  <c r="B142" i="7"/>
  <c r="F73" i="12"/>
  <c r="F73" i="13"/>
  <c r="H134" i="13"/>
  <c r="E134" i="13"/>
  <c r="I134" i="13"/>
  <c r="F43" i="12"/>
  <c r="A43" i="12" s="1"/>
  <c r="I70" i="7"/>
  <c r="E124" i="13"/>
  <c r="H124" i="13"/>
  <c r="S42" i="7"/>
  <c r="G15" i="12"/>
  <c r="G15" i="13"/>
  <c r="G105" i="7"/>
  <c r="D105" i="7"/>
  <c r="A105" i="7" s="1"/>
  <c r="E105" i="7"/>
  <c r="Q105" i="7"/>
  <c r="R105" i="7"/>
  <c r="C78" i="12"/>
  <c r="B105" i="7"/>
  <c r="F105" i="7"/>
  <c r="C78" i="13"/>
  <c r="N97" i="10"/>
  <c r="D97" i="10"/>
  <c r="AA97" i="10"/>
  <c r="H97" i="10"/>
  <c r="Y97" i="10"/>
  <c r="AB97" i="10"/>
  <c r="J97" i="10"/>
  <c r="Z97" i="10"/>
  <c r="O97" i="10"/>
  <c r="R97" i="10"/>
  <c r="M97" i="10"/>
  <c r="F166" i="7"/>
  <c r="D166" i="7"/>
  <c r="R166" i="7"/>
  <c r="B166" i="7"/>
  <c r="C139" i="12"/>
  <c r="I166" i="7"/>
  <c r="E166" i="7"/>
  <c r="Q160" i="7"/>
  <c r="F160" i="7"/>
  <c r="I160" i="7" s="1"/>
  <c r="E160" i="7"/>
  <c r="D160" i="7"/>
  <c r="F87" i="12"/>
  <c r="F87" i="13"/>
  <c r="C52" i="12"/>
  <c r="T89" i="7"/>
  <c r="U89" i="7"/>
  <c r="V89" i="7"/>
  <c r="W89" i="7"/>
  <c r="C62" i="12"/>
  <c r="AA145" i="10"/>
  <c r="J145" i="10"/>
  <c r="T125" i="7"/>
  <c r="U125" i="7"/>
  <c r="V125" i="7"/>
  <c r="W125" i="7"/>
  <c r="F125" i="7"/>
  <c r="E125" i="7"/>
  <c r="H24" i="12"/>
  <c r="E24" i="12"/>
  <c r="B79" i="13"/>
  <c r="I79" i="13"/>
  <c r="A144" i="13"/>
  <c r="D41" i="13"/>
  <c r="A41" i="13" s="1"/>
  <c r="E41" i="13"/>
  <c r="A136" i="7"/>
  <c r="A44" i="7"/>
  <c r="H46" i="13"/>
  <c r="E46" i="13"/>
  <c r="Q108" i="7"/>
  <c r="W108" i="7" s="1"/>
  <c r="F108" i="7"/>
  <c r="C81" i="13"/>
  <c r="F91" i="12"/>
  <c r="A91" i="12" s="1"/>
  <c r="F91" i="13"/>
  <c r="A91" i="13" s="1"/>
  <c r="R73" i="10"/>
  <c r="K73" i="10"/>
  <c r="T118" i="7"/>
  <c r="U118" i="7"/>
  <c r="V118" i="7"/>
  <c r="W118" i="7"/>
  <c r="R118" i="7"/>
  <c r="J118" i="7"/>
  <c r="B146" i="7"/>
  <c r="D146" i="7"/>
  <c r="A146" i="7" s="1"/>
  <c r="G17" i="13"/>
  <c r="G17" i="12"/>
  <c r="S35" i="7"/>
  <c r="G8" i="13"/>
  <c r="S36" i="7"/>
  <c r="G9" i="13"/>
  <c r="S88" i="7"/>
  <c r="G61" i="13"/>
  <c r="G61" i="12"/>
  <c r="S56" i="10"/>
  <c r="X56" i="10"/>
  <c r="V56" i="10"/>
  <c r="J56" i="10"/>
  <c r="P56" i="10"/>
  <c r="D179" i="7"/>
  <c r="A179" i="7" s="1"/>
  <c r="C152" i="12"/>
  <c r="F179" i="7"/>
  <c r="G179" i="7"/>
  <c r="E179" i="7"/>
  <c r="R179" i="7"/>
  <c r="B128" i="7"/>
  <c r="G128" i="7"/>
  <c r="F128" i="7"/>
  <c r="I128" i="7" s="1"/>
  <c r="R128" i="7"/>
  <c r="D128" i="7"/>
  <c r="T128" i="7" s="1"/>
  <c r="I50" i="13"/>
  <c r="B50" i="13"/>
  <c r="H50" i="13"/>
  <c r="D126" i="7"/>
  <c r="C99" i="12"/>
  <c r="I126" i="7"/>
  <c r="P126" i="7" s="1"/>
  <c r="E126" i="7"/>
  <c r="Q126" i="7"/>
  <c r="G126" i="7"/>
  <c r="C99" i="13"/>
  <c r="H126" i="7"/>
  <c r="I140" i="7"/>
  <c r="F113" i="13"/>
  <c r="A113" i="13" s="1"/>
  <c r="F113" i="12"/>
  <c r="C134" i="12"/>
  <c r="E161" i="7"/>
  <c r="Q161" i="7"/>
  <c r="T161" i="7" s="1"/>
  <c r="G161" i="7"/>
  <c r="B161" i="7"/>
  <c r="W133" i="7"/>
  <c r="T141" i="7"/>
  <c r="Q141" i="7"/>
  <c r="V141" i="7" s="1"/>
  <c r="C114" i="13"/>
  <c r="S62" i="7"/>
  <c r="G35" i="13"/>
  <c r="G16" i="12"/>
  <c r="S43" i="7"/>
  <c r="D21" i="10"/>
  <c r="P21" i="10"/>
  <c r="Q21" i="10"/>
  <c r="W21" i="10"/>
  <c r="B79" i="7"/>
  <c r="F145" i="10"/>
  <c r="AC145" i="10"/>
  <c r="AB145" i="10"/>
  <c r="M145" i="10"/>
  <c r="H135" i="13"/>
  <c r="D24" i="12"/>
  <c r="A24" i="12" s="1"/>
  <c r="B117" i="12"/>
  <c r="D129" i="13"/>
  <c r="A129" i="13" s="1"/>
  <c r="D79" i="13"/>
  <c r="A79" i="13" s="1"/>
  <c r="B23" i="13"/>
  <c r="Q79" i="7"/>
  <c r="U79" i="7" s="1"/>
  <c r="O145" i="10"/>
  <c r="O68" i="7"/>
  <c r="I46" i="13"/>
  <c r="P72" i="10"/>
  <c r="W72" i="10"/>
  <c r="Y72" i="10"/>
  <c r="G72" i="10"/>
  <c r="T103" i="7"/>
  <c r="V103" i="7"/>
  <c r="W103" i="7"/>
  <c r="U103" i="7"/>
  <c r="G103" i="7"/>
  <c r="E103" i="7"/>
  <c r="B28" i="12"/>
  <c r="D28" i="12"/>
  <c r="A28" i="12" s="1"/>
  <c r="I123" i="12"/>
  <c r="H123" i="12"/>
  <c r="A46" i="7"/>
  <c r="D65" i="13"/>
  <c r="A65" i="13" s="1"/>
  <c r="H65" i="13"/>
  <c r="M73" i="10"/>
  <c r="H8" i="13"/>
  <c r="W50" i="7"/>
  <c r="V181" i="7"/>
  <c r="W181" i="7"/>
  <c r="T181" i="7"/>
  <c r="U181" i="7"/>
  <c r="C154" i="13"/>
  <c r="U177" i="7"/>
  <c r="F125" i="12"/>
  <c r="A125" i="12" s="1"/>
  <c r="A70" i="7"/>
  <c r="H110" i="12"/>
  <c r="E110" i="12"/>
  <c r="B110" i="12"/>
  <c r="F142" i="12"/>
  <c r="A142" i="12" s="1"/>
  <c r="I169" i="7"/>
  <c r="C117" i="13"/>
  <c r="F144" i="7"/>
  <c r="D144" i="7"/>
  <c r="V144" i="7" s="1"/>
  <c r="G144" i="7"/>
  <c r="E144" i="7"/>
  <c r="T119" i="7"/>
  <c r="V119" i="7"/>
  <c r="W119" i="7"/>
  <c r="U119" i="7"/>
  <c r="R119" i="7"/>
  <c r="G119" i="7"/>
  <c r="E119" i="7"/>
  <c r="D145" i="13"/>
  <c r="I145" i="13"/>
  <c r="H145" i="13"/>
  <c r="B145" i="13"/>
  <c r="V21" i="10"/>
  <c r="D153" i="13"/>
  <c r="A153" i="13" s="1"/>
  <c r="I153" i="13"/>
  <c r="B153" i="13"/>
  <c r="H153" i="13"/>
  <c r="E153" i="13"/>
  <c r="F150" i="12"/>
  <c r="A150" i="12" s="1"/>
  <c r="I177" i="7"/>
  <c r="S64" i="7"/>
  <c r="G37" i="13"/>
  <c r="G11" i="13"/>
  <c r="S38" i="7"/>
  <c r="G11" i="12"/>
  <c r="G48" i="13"/>
  <c r="G48" i="12"/>
  <c r="S75" i="7"/>
  <c r="W71" i="7"/>
  <c r="C44" i="13"/>
  <c r="Q71" i="7"/>
  <c r="U71" i="7" s="1"/>
  <c r="T91" i="7"/>
  <c r="V91" i="7"/>
  <c r="W91" i="7"/>
  <c r="U91" i="7"/>
  <c r="E91" i="7"/>
  <c r="V38" i="7"/>
  <c r="D38" i="7"/>
  <c r="E38" i="7"/>
  <c r="F38" i="7"/>
  <c r="G38" i="7"/>
  <c r="Q38" i="7"/>
  <c r="W38" i="7" s="1"/>
  <c r="T100" i="7"/>
  <c r="W100" i="7"/>
  <c r="U100" i="7"/>
  <c r="V100" i="7"/>
  <c r="E100" i="7"/>
  <c r="C73" i="12"/>
  <c r="B100" i="7"/>
  <c r="C95" i="12"/>
  <c r="F122" i="7"/>
  <c r="G122" i="7"/>
  <c r="D122" i="7"/>
  <c r="A122" i="7" s="1"/>
  <c r="Q122" i="7"/>
  <c r="E122" i="7"/>
  <c r="I122" i="7"/>
  <c r="R122" i="7"/>
  <c r="T44" i="7"/>
  <c r="W44" i="7"/>
  <c r="U44" i="7"/>
  <c r="V44" i="7"/>
  <c r="G44" i="7"/>
  <c r="R44" i="7"/>
  <c r="C17" i="12"/>
  <c r="D113" i="10"/>
  <c r="Q104" i="7"/>
  <c r="D104" i="7"/>
  <c r="A104" i="7" s="1"/>
  <c r="H48" i="10"/>
  <c r="S113" i="10"/>
  <c r="Z113" i="10"/>
  <c r="M82" i="7"/>
  <c r="T76" i="7"/>
  <c r="W76" i="7"/>
  <c r="U76" i="7"/>
  <c r="V76" i="7"/>
  <c r="C19" i="13"/>
  <c r="E46" i="7"/>
  <c r="I88" i="10"/>
  <c r="W88" i="10"/>
  <c r="Y88" i="10"/>
  <c r="F55" i="13"/>
  <c r="A55" i="13" s="1"/>
  <c r="H147" i="7"/>
  <c r="T54" i="7"/>
  <c r="U54" i="7"/>
  <c r="V54" i="7"/>
  <c r="W54" i="7"/>
  <c r="V80" i="7"/>
  <c r="C136" i="12"/>
  <c r="V175" i="7"/>
  <c r="W175" i="7"/>
  <c r="T175" i="7"/>
  <c r="U175" i="7"/>
  <c r="H145" i="12"/>
  <c r="K116" i="10"/>
  <c r="B120" i="7"/>
  <c r="T62" i="7"/>
  <c r="U62" i="7"/>
  <c r="V62" i="7"/>
  <c r="W62" i="7"/>
  <c r="H30" i="12"/>
  <c r="B30" i="12"/>
  <c r="Q152" i="7"/>
  <c r="W152" i="7" s="1"/>
  <c r="Q114" i="7"/>
  <c r="U68" i="7"/>
  <c r="E68" i="7"/>
  <c r="T102" i="7"/>
  <c r="U102" i="7"/>
  <c r="V102" i="7"/>
  <c r="W102" i="7"/>
  <c r="T57" i="7"/>
  <c r="U57" i="7"/>
  <c r="V57" i="7"/>
  <c r="W57" i="7"/>
  <c r="F57" i="7"/>
  <c r="T137" i="7"/>
  <c r="U137" i="7"/>
  <c r="W137" i="7"/>
  <c r="V137" i="7"/>
  <c r="C110" i="13"/>
  <c r="F137" i="7"/>
  <c r="A172" i="7"/>
  <c r="S79" i="7"/>
  <c r="G60" i="12"/>
  <c r="D50" i="12"/>
  <c r="G54" i="12"/>
  <c r="G54" i="13"/>
  <c r="S81" i="7"/>
  <c r="F146" i="12"/>
  <c r="F146" i="13"/>
  <c r="A146" i="13" s="1"/>
  <c r="T101" i="7"/>
  <c r="U101" i="7"/>
  <c r="W101" i="7"/>
  <c r="V101" i="7"/>
  <c r="C74" i="13"/>
  <c r="Q88" i="10"/>
  <c r="AB20" i="10"/>
  <c r="T45" i="7"/>
  <c r="U45" i="7"/>
  <c r="W45" i="7"/>
  <c r="V45" i="7"/>
  <c r="W61" i="10"/>
  <c r="Q61" i="10"/>
  <c r="T60" i="7"/>
  <c r="W60" i="7"/>
  <c r="U60" i="7"/>
  <c r="V60" i="7"/>
  <c r="G60" i="7"/>
  <c r="E84" i="7"/>
  <c r="Q84" i="7"/>
  <c r="T66" i="7"/>
  <c r="C39" i="13"/>
  <c r="W66" i="7"/>
  <c r="T131" i="7"/>
  <c r="V131" i="7"/>
  <c r="W131" i="7"/>
  <c r="G131" i="7"/>
  <c r="B131" i="7"/>
  <c r="R131" i="7"/>
  <c r="B50" i="12"/>
  <c r="T64" i="7"/>
  <c r="W64" i="7"/>
  <c r="V64" i="7"/>
  <c r="U64" i="7"/>
  <c r="T139" i="7"/>
  <c r="V180" i="7"/>
  <c r="W180" i="7"/>
  <c r="U180" i="7"/>
  <c r="T180" i="7"/>
  <c r="E116" i="7"/>
  <c r="R116" i="7"/>
  <c r="G116" i="7"/>
  <c r="T99" i="7"/>
  <c r="V99" i="7"/>
  <c r="W99" i="7"/>
  <c r="U99" i="7"/>
  <c r="V157" i="7"/>
  <c r="W157" i="7"/>
  <c r="T157" i="7"/>
  <c r="U157" i="7"/>
  <c r="F145" i="12"/>
  <c r="A145" i="12" s="1"/>
  <c r="F145" i="13"/>
  <c r="G36" i="13"/>
  <c r="G36" i="12"/>
  <c r="G50" i="13"/>
  <c r="S77" i="7"/>
  <c r="G50" i="12"/>
  <c r="G22" i="12"/>
  <c r="S49" i="7"/>
  <c r="V129" i="7"/>
  <c r="T121" i="7"/>
  <c r="U121" i="7"/>
  <c r="W121" i="7"/>
  <c r="V121" i="7"/>
  <c r="T46" i="7"/>
  <c r="U46" i="7"/>
  <c r="V46" i="7"/>
  <c r="W46" i="7"/>
  <c r="G107" i="7"/>
  <c r="B107" i="7"/>
  <c r="C87" i="12"/>
  <c r="AA132" i="10"/>
  <c r="Y132" i="10"/>
  <c r="AB132" i="10"/>
  <c r="Z132" i="10"/>
  <c r="Q132" i="10"/>
  <c r="V163" i="7"/>
  <c r="W163" i="7"/>
  <c r="T163" i="7"/>
  <c r="F163" i="7"/>
  <c r="I163" i="7" s="1"/>
  <c r="U163" i="7"/>
  <c r="V104" i="7"/>
  <c r="F120" i="7"/>
  <c r="B114" i="7"/>
  <c r="T86" i="7"/>
  <c r="U86" i="7"/>
  <c r="V86" i="7"/>
  <c r="W86" i="7"/>
  <c r="R132" i="10"/>
  <c r="F132" i="10"/>
  <c r="U47" i="7"/>
  <c r="C20" i="12"/>
  <c r="Q47" i="7"/>
  <c r="T47" i="7" s="1"/>
  <c r="S72" i="7"/>
  <c r="G88" i="10"/>
  <c r="S32" i="7"/>
  <c r="G5" i="12"/>
  <c r="A146" i="12"/>
  <c r="D107" i="7"/>
  <c r="F88" i="7"/>
  <c r="D88" i="7"/>
  <c r="Q88" i="7"/>
  <c r="W88" i="7" s="1"/>
  <c r="T96" i="7"/>
  <c r="W96" i="7"/>
  <c r="V96" i="7"/>
  <c r="U96" i="7"/>
  <c r="T41" i="7"/>
  <c r="U41" i="7"/>
  <c r="V41" i="7"/>
  <c r="W41" i="7"/>
  <c r="C14" i="12"/>
  <c r="E41" i="7"/>
  <c r="B41" i="7"/>
  <c r="C14" i="13"/>
  <c r="T59" i="7"/>
  <c r="C32" i="13"/>
  <c r="D59" i="7"/>
  <c r="V150" i="7"/>
  <c r="W150" i="7"/>
  <c r="U150" i="7"/>
  <c r="T150" i="7"/>
  <c r="F150" i="7"/>
  <c r="A150" i="7" s="1"/>
  <c r="I172" i="7"/>
  <c r="E172" i="7"/>
  <c r="Q172" i="7"/>
  <c r="W172" i="7" s="1"/>
  <c r="B172" i="7"/>
  <c r="G74" i="7"/>
  <c r="F74" i="7"/>
  <c r="R74" i="7"/>
  <c r="D74" i="7"/>
  <c r="B74" i="7"/>
  <c r="V143" i="7"/>
  <c r="W143" i="7"/>
  <c r="T143" i="7"/>
  <c r="U143" i="7"/>
  <c r="A176" i="7"/>
  <c r="T176" i="7"/>
  <c r="Q61" i="7"/>
  <c r="E61" i="7"/>
  <c r="Z29" i="10"/>
  <c r="M29" i="10"/>
  <c r="AA29" i="10"/>
  <c r="F29" i="10"/>
  <c r="R29" i="10"/>
  <c r="N29" i="10"/>
  <c r="K29" i="10"/>
  <c r="J29" i="10"/>
  <c r="H29" i="10"/>
  <c r="B90" i="13"/>
  <c r="H90" i="13"/>
  <c r="U111" i="7"/>
  <c r="T48" i="7"/>
  <c r="W48" i="7"/>
  <c r="V48" i="7"/>
  <c r="U48" i="7"/>
  <c r="C21" i="12"/>
  <c r="A42" i="7"/>
  <c r="T136" i="7"/>
  <c r="W136" i="7"/>
  <c r="U136" i="7"/>
  <c r="T43" i="7"/>
  <c r="V43" i="7"/>
  <c r="W43" i="7"/>
  <c r="U43" i="7"/>
  <c r="T35" i="7"/>
  <c r="V35" i="7"/>
  <c r="W35" i="7"/>
  <c r="U35" i="7"/>
  <c r="V156" i="7"/>
  <c r="W156" i="7"/>
  <c r="U156" i="7"/>
  <c r="T156" i="7"/>
  <c r="T51" i="7"/>
  <c r="V51" i="7"/>
  <c r="W51" i="7"/>
  <c r="U51" i="7"/>
  <c r="D140" i="7"/>
  <c r="U140" i="7" s="1"/>
  <c r="T39" i="7"/>
  <c r="V39" i="7"/>
  <c r="W39" i="7"/>
  <c r="U39" i="7"/>
  <c r="AC112" i="10"/>
  <c r="AA112" i="10"/>
  <c r="Q67" i="7"/>
  <c r="T67" i="7" s="1"/>
  <c r="Q165" i="7"/>
  <c r="U165" i="7" s="1"/>
  <c r="V171" i="7"/>
  <c r="W171" i="7"/>
  <c r="T171" i="7"/>
  <c r="C144" i="12"/>
  <c r="U171" i="7"/>
  <c r="W32" i="7"/>
  <c r="J15" i="10"/>
  <c r="D5" i="9"/>
  <c r="CF48" i="2"/>
  <c r="CF76" i="2"/>
  <c r="CK145" i="2"/>
  <c r="CG145" i="2"/>
  <c r="CJ145" i="2" s="1"/>
  <c r="CF18" i="2"/>
  <c r="S173" i="7"/>
  <c r="G146" i="13"/>
  <c r="G125" i="2"/>
  <c r="C131" i="10" s="1"/>
  <c r="C148" i="7"/>
  <c r="G86" i="2"/>
  <c r="C92" i="10" s="1"/>
  <c r="C109" i="7"/>
  <c r="C52" i="7"/>
  <c r="G29" i="2"/>
  <c r="C35" i="10" s="1"/>
  <c r="Q42" i="7"/>
  <c r="T42" i="7" s="1"/>
  <c r="T55" i="7"/>
  <c r="V55" i="7"/>
  <c r="W55" i="7"/>
  <c r="U55" i="7"/>
  <c r="CG143" i="2"/>
  <c r="CF126" i="2"/>
  <c r="CF124" i="2"/>
  <c r="CF95" i="2"/>
  <c r="V136" i="7"/>
  <c r="BB42" i="2"/>
  <c r="BB144" i="2"/>
  <c r="CH144" i="2" s="1"/>
  <c r="CI144" i="2" s="1"/>
  <c r="V173" i="7"/>
  <c r="V147" i="7"/>
  <c r="W147" i="7"/>
  <c r="T147" i="7"/>
  <c r="V145" i="7"/>
  <c r="W145" i="7"/>
  <c r="T145" i="7"/>
  <c r="T82" i="7"/>
  <c r="U82" i="7"/>
  <c r="V82" i="7"/>
  <c r="R82" i="7"/>
  <c r="T77" i="7"/>
  <c r="U77" i="7"/>
  <c r="W77" i="7"/>
  <c r="BB9" i="2"/>
  <c r="G62" i="2"/>
  <c r="C68" i="10" s="1"/>
  <c r="C85" i="7"/>
  <c r="G56" i="2"/>
  <c r="C62" i="10" s="1"/>
  <c r="U147" i="7"/>
  <c r="V77" i="7"/>
  <c r="T70" i="7"/>
  <c r="U70" i="7"/>
  <c r="V70" i="7"/>
  <c r="W70" i="7"/>
  <c r="T90" i="7"/>
  <c r="U90" i="7"/>
  <c r="V90" i="7"/>
  <c r="W90" i="7"/>
  <c r="T50" i="7"/>
  <c r="U50" i="7"/>
  <c r="V50" i="7"/>
  <c r="T92" i="7"/>
  <c r="W92" i="7"/>
  <c r="U92" i="7"/>
  <c r="V92" i="7"/>
  <c r="T115" i="7"/>
  <c r="V115" i="7"/>
  <c r="U115" i="7"/>
  <c r="T133" i="7"/>
  <c r="U133" i="7"/>
  <c r="V133" i="7"/>
  <c r="T173" i="7"/>
  <c r="T106" i="7"/>
  <c r="U106" i="7"/>
  <c r="V106" i="7"/>
  <c r="W106" i="7"/>
  <c r="T94" i="7"/>
  <c r="U94" i="7"/>
  <c r="V94" i="7"/>
  <c r="W94" i="7"/>
  <c r="T33" i="7"/>
  <c r="U33" i="7"/>
  <c r="V33" i="7"/>
  <c r="W33" i="7"/>
  <c r="T37" i="7"/>
  <c r="U37" i="7"/>
  <c r="W37" i="7"/>
  <c r="V37" i="7"/>
  <c r="T56" i="7"/>
  <c r="W56" i="7"/>
  <c r="V56" i="7"/>
  <c r="T78" i="7"/>
  <c r="U78" i="7"/>
  <c r="V78" i="7"/>
  <c r="W78" i="7"/>
  <c r="T63" i="7"/>
  <c r="V63" i="7"/>
  <c r="W63" i="7"/>
  <c r="T73" i="7"/>
  <c r="U73" i="7"/>
  <c r="V73" i="7"/>
  <c r="V169" i="7"/>
  <c r="W169" i="7"/>
  <c r="T169" i="7"/>
  <c r="T129" i="7"/>
  <c r="U129" i="7"/>
  <c r="W129" i="7"/>
  <c r="V164" i="7"/>
  <c r="W164" i="7"/>
  <c r="U164" i="7"/>
  <c r="T112" i="7"/>
  <c r="W112" i="7"/>
  <c r="V112" i="7"/>
  <c r="U112" i="7"/>
  <c r="T98" i="7"/>
  <c r="U98" i="7"/>
  <c r="V98" i="7"/>
  <c r="V177" i="7"/>
  <c r="W177" i="7"/>
  <c r="T177" i="7"/>
  <c r="T111" i="7"/>
  <c r="V111" i="7"/>
  <c r="W111" i="7"/>
  <c r="V168" i="7"/>
  <c r="W168" i="7"/>
  <c r="U168" i="7"/>
  <c r="C8" i="1"/>
  <c r="V174" i="7"/>
  <c r="W174" i="7"/>
  <c r="U174" i="7"/>
  <c r="CF70" i="2"/>
  <c r="BB40" i="2"/>
  <c r="BB26" i="2"/>
  <c r="AY8" i="2"/>
  <c r="BB153" i="2"/>
  <c r="CH153" i="2" s="1"/>
  <c r="CI153" i="2" s="1"/>
  <c r="BB141" i="2"/>
  <c r="CH141" i="2" s="1"/>
  <c r="CI141" i="2" s="1"/>
  <c r="BB113" i="2"/>
  <c r="T151" i="7"/>
  <c r="C97" i="7"/>
  <c r="G74" i="2"/>
  <c r="C80" i="10" s="1"/>
  <c r="T174" i="7"/>
  <c r="W115" i="7"/>
  <c r="W73" i="7"/>
  <c r="U63" i="7"/>
  <c r="BB46" i="2"/>
  <c r="BB14" i="2"/>
  <c r="BB115" i="2"/>
  <c r="C154" i="7"/>
  <c r="G119" i="2"/>
  <c r="C125" i="10" s="1"/>
  <c r="T117" i="7"/>
  <c r="U117" i="7"/>
  <c r="T95" i="7"/>
  <c r="V95" i="7"/>
  <c r="W95" i="7"/>
  <c r="U32" i="7"/>
  <c r="T32" i="7"/>
  <c r="V117" i="7"/>
  <c r="BB156" i="2"/>
  <c r="CH156" i="2" s="1"/>
  <c r="CI156" i="2" s="1"/>
  <c r="BB152" i="2"/>
  <c r="CH152" i="2" s="1"/>
  <c r="CI152" i="2" s="1"/>
  <c r="BB122" i="2"/>
  <c r="BB95" i="2"/>
  <c r="V176" i="7"/>
  <c r="W176" i="7"/>
  <c r="V151" i="7"/>
  <c r="W151" i="7"/>
  <c r="T135" i="7"/>
  <c r="V135" i="7"/>
  <c r="W135" i="7"/>
  <c r="V32" i="7"/>
  <c r="U176" i="7"/>
  <c r="U135" i="7"/>
  <c r="W173" i="7"/>
  <c r="C16" i="1"/>
  <c r="C15" i="1"/>
  <c r="H58" i="2"/>
  <c r="H11" i="2"/>
  <c r="H127" i="2"/>
  <c r="H122" i="2"/>
  <c r="H106" i="2"/>
  <c r="H119" i="2"/>
  <c r="H94" i="2"/>
  <c r="H126" i="2"/>
  <c r="H53" i="2"/>
  <c r="H101" i="2"/>
  <c r="H26" i="2"/>
  <c r="H35" i="2"/>
  <c r="H97" i="2"/>
  <c r="H150" i="2"/>
  <c r="H85" i="2"/>
  <c r="H102" i="2"/>
  <c r="H90" i="2"/>
  <c r="H121" i="2"/>
  <c r="H49" i="2"/>
  <c r="H19" i="2"/>
  <c r="H78" i="2"/>
  <c r="H134" i="2"/>
  <c r="H86" i="2"/>
  <c r="H10" i="2"/>
  <c r="H44" i="2"/>
  <c r="H63" i="2"/>
  <c r="H13" i="2"/>
  <c r="H76" i="2"/>
  <c r="H89" i="2"/>
  <c r="H29" i="2"/>
  <c r="H113" i="2"/>
  <c r="H109" i="2"/>
  <c r="H48" i="2"/>
  <c r="H157" i="2"/>
  <c r="H137" i="2"/>
  <c r="H64" i="2"/>
  <c r="AG3" i="2"/>
  <c r="H70" i="2"/>
  <c r="H46" i="2"/>
  <c r="H155" i="2"/>
  <c r="H123" i="2"/>
  <c r="H144" i="2"/>
  <c r="H145" i="2"/>
  <c r="H14" i="2"/>
  <c r="H31" i="2"/>
  <c r="H79" i="2"/>
  <c r="H125" i="2"/>
  <c r="H60" i="2"/>
  <c r="H93" i="2"/>
  <c r="H81" i="2"/>
  <c r="H147" i="2"/>
  <c r="H20" i="2"/>
  <c r="H55" i="2"/>
  <c r="H120" i="2"/>
  <c r="H59" i="2"/>
  <c r="H88" i="2"/>
  <c r="H148" i="2"/>
  <c r="H62" i="2"/>
  <c r="H22" i="2"/>
  <c r="H156" i="2"/>
  <c r="H111" i="2"/>
  <c r="H115" i="2"/>
  <c r="H118" i="2"/>
  <c r="H104" i="2"/>
  <c r="H57" i="2"/>
  <c r="H130" i="2"/>
  <c r="H146" i="2"/>
  <c r="H47" i="2"/>
  <c r="H80" i="2"/>
  <c r="H61" i="2"/>
  <c r="H9" i="2"/>
  <c r="H100" i="2"/>
  <c r="H114" i="2"/>
  <c r="H158" i="2"/>
  <c r="H141" i="2"/>
  <c r="H34" i="2"/>
  <c r="H107" i="2"/>
  <c r="H38" i="2"/>
  <c r="H129" i="2"/>
  <c r="H131" i="2"/>
  <c r="H40" i="2"/>
  <c r="H51" i="2"/>
  <c r="H12" i="2"/>
  <c r="H68" i="2"/>
  <c r="H67" i="2"/>
  <c r="H82" i="2"/>
  <c r="H36" i="2"/>
  <c r="H84" i="2"/>
  <c r="H39" i="2"/>
  <c r="H83" i="2"/>
  <c r="H66" i="2"/>
  <c r="H23" i="2"/>
  <c r="H128" i="2"/>
  <c r="H116" i="2"/>
  <c r="H37" i="2"/>
  <c r="H98" i="2"/>
  <c r="H28" i="2"/>
  <c r="H152" i="2"/>
  <c r="H132" i="2"/>
  <c r="H133" i="2"/>
  <c r="H92" i="2"/>
  <c r="H69" i="2"/>
  <c r="H138" i="2"/>
  <c r="H153" i="2"/>
  <c r="H140" i="2"/>
  <c r="H124" i="2"/>
  <c r="H73" i="2"/>
  <c r="H103" i="2"/>
  <c r="H95" i="2"/>
  <c r="AH3" i="2"/>
  <c r="H72" i="2"/>
  <c r="H27" i="2"/>
  <c r="H52" i="2"/>
  <c r="H96" i="2"/>
  <c r="H54" i="2"/>
  <c r="H24" i="2"/>
  <c r="H142" i="2"/>
  <c r="H87" i="2"/>
  <c r="H99" i="2"/>
  <c r="H151" i="2"/>
  <c r="H75" i="2"/>
  <c r="H56" i="2"/>
  <c r="H108" i="2"/>
  <c r="H154" i="2"/>
  <c r="H43" i="2"/>
  <c r="H149" i="2"/>
  <c r="H65" i="2"/>
  <c r="H16" i="2"/>
  <c r="H17" i="2"/>
  <c r="H77" i="2"/>
  <c r="H91" i="2"/>
  <c r="H25" i="2"/>
  <c r="H50" i="2"/>
  <c r="H117" i="2"/>
  <c r="H143" i="2"/>
  <c r="H18" i="2"/>
  <c r="H21" i="2"/>
  <c r="H30" i="2"/>
  <c r="H74" i="2"/>
  <c r="H105" i="2"/>
  <c r="H45" i="2"/>
  <c r="H32" i="2"/>
  <c r="H136" i="2"/>
  <c r="H41" i="2"/>
  <c r="H110" i="2"/>
  <c r="H135" i="2"/>
  <c r="H42" i="2"/>
  <c r="H33" i="2"/>
  <c r="H139" i="2"/>
  <c r="H71" i="2"/>
  <c r="J143" i="7" l="1"/>
  <c r="K143" i="7"/>
  <c r="H143" i="7"/>
  <c r="L143" i="7"/>
  <c r="N143" i="7"/>
  <c r="M143" i="7"/>
  <c r="P143" i="7"/>
  <c r="O143" i="7"/>
  <c r="A107" i="7"/>
  <c r="W107" i="7"/>
  <c r="U107" i="7"/>
  <c r="U162" i="7"/>
  <c r="T162" i="7"/>
  <c r="V162" i="7"/>
  <c r="S136" i="10"/>
  <c r="A166" i="7"/>
  <c r="U166" i="7"/>
  <c r="K124" i="7"/>
  <c r="H124" i="7"/>
  <c r="V53" i="7"/>
  <c r="Q136" i="10"/>
  <c r="AE113" i="10"/>
  <c r="AF113" i="10"/>
  <c r="AD113" i="10"/>
  <c r="F77" i="10"/>
  <c r="J77" i="10"/>
  <c r="K77" i="10"/>
  <c r="AC77" i="10"/>
  <c r="D77" i="10"/>
  <c r="H77" i="10"/>
  <c r="R77" i="10"/>
  <c r="Q77" i="10"/>
  <c r="O77" i="10"/>
  <c r="Y77" i="10"/>
  <c r="W77" i="10"/>
  <c r="G77" i="10"/>
  <c r="AA77" i="10"/>
  <c r="N77" i="10"/>
  <c r="M77" i="10"/>
  <c r="V77" i="10"/>
  <c r="E77" i="10"/>
  <c r="AB77" i="10"/>
  <c r="X77" i="10"/>
  <c r="P77" i="10"/>
  <c r="I77" i="10"/>
  <c r="S77" i="10"/>
  <c r="Q123" i="7"/>
  <c r="D123" i="7"/>
  <c r="R123" i="7"/>
  <c r="C96" i="12"/>
  <c r="E123" i="7"/>
  <c r="G123" i="7"/>
  <c r="B123" i="7"/>
  <c r="F123" i="7"/>
  <c r="C96" i="13"/>
  <c r="E57" i="10"/>
  <c r="P57" i="10"/>
  <c r="F57" i="10"/>
  <c r="AB57" i="10"/>
  <c r="H57" i="10"/>
  <c r="V57" i="10"/>
  <c r="Q57" i="10"/>
  <c r="J57" i="10"/>
  <c r="Y57" i="10"/>
  <c r="K57" i="10"/>
  <c r="N57" i="10"/>
  <c r="D57" i="10"/>
  <c r="Z57" i="10"/>
  <c r="X57" i="10"/>
  <c r="S57" i="10"/>
  <c r="AA57" i="10"/>
  <c r="AC57" i="10"/>
  <c r="W57" i="10"/>
  <c r="M57" i="10"/>
  <c r="I57" i="10"/>
  <c r="R57" i="10"/>
  <c r="G57" i="10"/>
  <c r="O57" i="10"/>
  <c r="F50" i="13"/>
  <c r="I77" i="7"/>
  <c r="F50" i="12"/>
  <c r="B149" i="12"/>
  <c r="H149" i="12"/>
  <c r="E149" i="12"/>
  <c r="D149" i="12"/>
  <c r="A149" i="12" s="1"/>
  <c r="I149" i="12"/>
  <c r="A114" i="7"/>
  <c r="U114" i="7"/>
  <c r="V114" i="7"/>
  <c r="Q149" i="7"/>
  <c r="C122" i="12"/>
  <c r="C122" i="13"/>
  <c r="G149" i="7"/>
  <c r="E149" i="7"/>
  <c r="B149" i="7"/>
  <c r="R149" i="7"/>
  <c r="F149" i="7"/>
  <c r="D149" i="7"/>
  <c r="I149" i="7"/>
  <c r="O149" i="7" s="1"/>
  <c r="A68" i="7"/>
  <c r="T68" i="7"/>
  <c r="V68" i="7"/>
  <c r="W68" i="7"/>
  <c r="D135" i="12"/>
  <c r="E135" i="12"/>
  <c r="B135" i="12"/>
  <c r="I135" i="12"/>
  <c r="H135" i="12"/>
  <c r="B130" i="13"/>
  <c r="I130" i="13"/>
  <c r="D130" i="13"/>
  <c r="E130" i="13"/>
  <c r="H130" i="13"/>
  <c r="A66" i="7"/>
  <c r="U66" i="7"/>
  <c r="V66" i="7"/>
  <c r="A80" i="7"/>
  <c r="U80" i="7"/>
  <c r="T80" i="7"/>
  <c r="W80" i="7"/>
  <c r="A34" i="7"/>
  <c r="W34" i="7"/>
  <c r="T34" i="7"/>
  <c r="U34" i="7"/>
  <c r="AF53" i="10"/>
  <c r="AE53" i="10"/>
  <c r="AC7" i="2"/>
  <c r="C18" i="1"/>
  <c r="T144" i="7"/>
  <c r="W144" i="7"/>
  <c r="E142" i="13"/>
  <c r="I142" i="13"/>
  <c r="H142" i="13"/>
  <c r="D142" i="13"/>
  <c r="A142" i="13" s="1"/>
  <c r="B142" i="13"/>
  <c r="F116" i="13"/>
  <c r="F116" i="12"/>
  <c r="A116" i="12" s="1"/>
  <c r="A143" i="7"/>
  <c r="A27" i="13"/>
  <c r="W61" i="7"/>
  <c r="U61" i="7"/>
  <c r="V61" i="7"/>
  <c r="A126" i="7"/>
  <c r="U126" i="7"/>
  <c r="A67" i="13"/>
  <c r="CI145" i="2"/>
  <c r="J156" i="10"/>
  <c r="H156" i="10"/>
  <c r="Z156" i="10"/>
  <c r="E156" i="10"/>
  <c r="N156" i="10"/>
  <c r="W156" i="10"/>
  <c r="X156" i="10"/>
  <c r="P156" i="10"/>
  <c r="AC156" i="10"/>
  <c r="AB156" i="10"/>
  <c r="S156" i="10"/>
  <c r="D156" i="10"/>
  <c r="Y156" i="10"/>
  <c r="R156" i="10"/>
  <c r="G156" i="10"/>
  <c r="AA156" i="10"/>
  <c r="K156" i="10"/>
  <c r="V156" i="10"/>
  <c r="Q156" i="10"/>
  <c r="O156" i="10"/>
  <c r="F156" i="10"/>
  <c r="I156" i="10"/>
  <c r="M156" i="10"/>
  <c r="K133" i="10"/>
  <c r="O133" i="10"/>
  <c r="Z133" i="10"/>
  <c r="AB133" i="10"/>
  <c r="P133" i="10"/>
  <c r="H133" i="10"/>
  <c r="W133" i="10"/>
  <c r="V133" i="10"/>
  <c r="E133" i="10"/>
  <c r="I133" i="10"/>
  <c r="Y133" i="10"/>
  <c r="J133" i="10"/>
  <c r="D133" i="10"/>
  <c r="AC133" i="10"/>
  <c r="F133" i="10"/>
  <c r="M133" i="10"/>
  <c r="X133" i="10"/>
  <c r="AA133" i="10"/>
  <c r="Q133" i="10"/>
  <c r="S133" i="10"/>
  <c r="N133" i="10"/>
  <c r="G133" i="10"/>
  <c r="R133" i="10"/>
  <c r="F92" i="12"/>
  <c r="A92" i="12" s="1"/>
  <c r="F92" i="13"/>
  <c r="A92" i="13" s="1"/>
  <c r="A119" i="7"/>
  <c r="I119" i="7"/>
  <c r="D81" i="12"/>
  <c r="B81" i="12"/>
  <c r="E81" i="12"/>
  <c r="I81" i="12"/>
  <c r="H81" i="12"/>
  <c r="U65" i="10"/>
  <c r="T65" i="10"/>
  <c r="F16" i="13"/>
  <c r="A43" i="7"/>
  <c r="I43" i="7"/>
  <c r="F16" i="12"/>
  <c r="A16" i="12" s="1"/>
  <c r="F27" i="13"/>
  <c r="F27" i="12"/>
  <c r="I54" i="7"/>
  <c r="A139" i="7"/>
  <c r="V139" i="7"/>
  <c r="W139" i="7"/>
  <c r="U139" i="7"/>
  <c r="A113" i="7"/>
  <c r="W113" i="7"/>
  <c r="T113" i="7"/>
  <c r="U113" i="7"/>
  <c r="AI147" i="10"/>
  <c r="AH147" i="10"/>
  <c r="AF18" i="10"/>
  <c r="AD18" i="10"/>
  <c r="AE18" i="10"/>
  <c r="AG18" i="10"/>
  <c r="A140" i="7"/>
  <c r="T140" i="7"/>
  <c r="N136" i="10"/>
  <c r="R136" i="10"/>
  <c r="D136" i="10"/>
  <c r="X136" i="10"/>
  <c r="M136" i="10"/>
  <c r="E136" i="10"/>
  <c r="Y136" i="10"/>
  <c r="J136" i="10"/>
  <c r="O136" i="10"/>
  <c r="AC136" i="10"/>
  <c r="P136" i="10"/>
  <c r="Z136" i="10"/>
  <c r="H136" i="10"/>
  <c r="I136" i="10"/>
  <c r="K136" i="10"/>
  <c r="F136" i="10"/>
  <c r="AA136" i="10"/>
  <c r="G136" i="10"/>
  <c r="V42" i="7"/>
  <c r="V136" i="10"/>
  <c r="W140" i="7"/>
  <c r="A59" i="7"/>
  <c r="W59" i="7"/>
  <c r="U59" i="7"/>
  <c r="W162" i="7"/>
  <c r="AB136" i="10"/>
  <c r="S20" i="10"/>
  <c r="O20" i="10"/>
  <c r="AA20" i="10"/>
  <c r="Q20" i="10"/>
  <c r="W20" i="10"/>
  <c r="AC20" i="10"/>
  <c r="V20" i="10"/>
  <c r="I20" i="10"/>
  <c r="P20" i="10"/>
  <c r="R20" i="10"/>
  <c r="X20" i="10"/>
  <c r="Z20" i="10"/>
  <c r="E20" i="10"/>
  <c r="U20" i="10" s="1"/>
  <c r="M20" i="10"/>
  <c r="N20" i="10"/>
  <c r="H20" i="10"/>
  <c r="Y20" i="10"/>
  <c r="F20" i="10"/>
  <c r="K20" i="10"/>
  <c r="G20" i="10"/>
  <c r="D20" i="10"/>
  <c r="X99" i="10"/>
  <c r="M99" i="10"/>
  <c r="AA99" i="10"/>
  <c r="Q99" i="10"/>
  <c r="O99" i="10"/>
  <c r="D99" i="10"/>
  <c r="I99" i="10"/>
  <c r="Y99" i="10"/>
  <c r="S99" i="10"/>
  <c r="AB99" i="10"/>
  <c r="Z99" i="10"/>
  <c r="K99" i="10"/>
  <c r="V99" i="10"/>
  <c r="N99" i="10"/>
  <c r="P99" i="10"/>
  <c r="J99" i="10"/>
  <c r="F99" i="10"/>
  <c r="W99" i="10"/>
  <c r="F10" i="13"/>
  <c r="F10" i="12"/>
  <c r="A10" i="12" s="1"/>
  <c r="I37" i="7"/>
  <c r="I71" i="12"/>
  <c r="H71" i="12"/>
  <c r="E71" i="12"/>
  <c r="D71" i="12"/>
  <c r="B71" i="12"/>
  <c r="A98" i="7"/>
  <c r="W98" i="7"/>
  <c r="A54" i="7"/>
  <c r="F53" i="13"/>
  <c r="F53" i="12"/>
  <c r="I80" i="7"/>
  <c r="V84" i="7"/>
  <c r="A53" i="12"/>
  <c r="W167" i="7"/>
  <c r="A66" i="13"/>
  <c r="A56" i="13"/>
  <c r="G60" i="10"/>
  <c r="Z60" i="10"/>
  <c r="AA60" i="10"/>
  <c r="Y60" i="10"/>
  <c r="M60" i="10"/>
  <c r="S60" i="10"/>
  <c r="O60" i="10"/>
  <c r="J60" i="10"/>
  <c r="D60" i="10"/>
  <c r="K60" i="10"/>
  <c r="N60" i="10"/>
  <c r="P60" i="10"/>
  <c r="I60" i="10"/>
  <c r="H60" i="10"/>
  <c r="AC60" i="10"/>
  <c r="AB60" i="10"/>
  <c r="F60" i="10"/>
  <c r="R60" i="10"/>
  <c r="Q60" i="10"/>
  <c r="W60" i="10"/>
  <c r="E60" i="10"/>
  <c r="G110" i="7"/>
  <c r="F110" i="7"/>
  <c r="C83" i="12"/>
  <c r="E110" i="7"/>
  <c r="D110" i="7"/>
  <c r="C83" i="13"/>
  <c r="Q110" i="7"/>
  <c r="B110" i="7"/>
  <c r="R110" i="7"/>
  <c r="A77" i="7"/>
  <c r="V84" i="10"/>
  <c r="Q84" i="10"/>
  <c r="AB84" i="10"/>
  <c r="H84" i="10"/>
  <c r="AA84" i="10"/>
  <c r="Y84" i="10"/>
  <c r="D84" i="10"/>
  <c r="W84" i="10"/>
  <c r="AC84" i="10"/>
  <c r="K84" i="10"/>
  <c r="F84" i="10"/>
  <c r="M84" i="10"/>
  <c r="X84" i="10"/>
  <c r="G130" i="10"/>
  <c r="AA130" i="10"/>
  <c r="N130" i="10"/>
  <c r="V130" i="10"/>
  <c r="K130" i="10"/>
  <c r="I130" i="10"/>
  <c r="S130" i="10"/>
  <c r="W130" i="10"/>
  <c r="M130" i="10"/>
  <c r="Z130" i="10"/>
  <c r="F130" i="10"/>
  <c r="O130" i="10"/>
  <c r="D130" i="10"/>
  <c r="R130" i="10"/>
  <c r="H130" i="10"/>
  <c r="AB130" i="10"/>
  <c r="D132" i="10"/>
  <c r="O132" i="10"/>
  <c r="J132" i="10"/>
  <c r="X132" i="10"/>
  <c r="W132" i="10"/>
  <c r="K132" i="10"/>
  <c r="M132" i="10"/>
  <c r="P132" i="10"/>
  <c r="AC132" i="10"/>
  <c r="I132" i="10"/>
  <c r="E132" i="10"/>
  <c r="H132" i="10"/>
  <c r="V132" i="10"/>
  <c r="N132" i="10"/>
  <c r="E72" i="12"/>
  <c r="I72" i="12"/>
  <c r="B72" i="12"/>
  <c r="D72" i="12"/>
  <c r="H72" i="12"/>
  <c r="P89" i="7"/>
  <c r="K89" i="7"/>
  <c r="J89" i="7"/>
  <c r="H89" i="7"/>
  <c r="M89" i="7"/>
  <c r="O89" i="7"/>
  <c r="N89" i="7"/>
  <c r="L89" i="7"/>
  <c r="A37" i="7"/>
  <c r="I10" i="13"/>
  <c r="D10" i="13"/>
  <c r="A10" i="13" s="1"/>
  <c r="B10" i="13"/>
  <c r="H10" i="13"/>
  <c r="E10" i="13"/>
  <c r="H29" i="13"/>
  <c r="I29" i="13"/>
  <c r="B29" i="13"/>
  <c r="D29" i="13"/>
  <c r="A29" i="13" s="1"/>
  <c r="E29" i="13"/>
  <c r="N33" i="7"/>
  <c r="J33" i="7"/>
  <c r="O33" i="7"/>
  <c r="P175" i="7"/>
  <c r="L175" i="7"/>
  <c r="O175" i="7"/>
  <c r="N175" i="7"/>
  <c r="K175" i="7"/>
  <c r="H175" i="7"/>
  <c r="F135" i="13"/>
  <c r="F135" i="12"/>
  <c r="B130" i="12"/>
  <c r="E130" i="12"/>
  <c r="H130" i="12"/>
  <c r="I130" i="12"/>
  <c r="D130" i="12"/>
  <c r="AI128" i="10"/>
  <c r="AH128" i="10"/>
  <c r="I139" i="7"/>
  <c r="F112" i="12"/>
  <c r="A112" i="12" s="1"/>
  <c r="F112" i="13"/>
  <c r="A112" i="13" s="1"/>
  <c r="B39" i="12"/>
  <c r="E39" i="12"/>
  <c r="H39" i="12"/>
  <c r="D39" i="12"/>
  <c r="A39" i="12" s="1"/>
  <c r="I39" i="12"/>
  <c r="A135" i="13"/>
  <c r="A148" i="12"/>
  <c r="H53" i="13"/>
  <c r="I53" i="13"/>
  <c r="B53" i="13"/>
  <c r="D53" i="13"/>
  <c r="E53" i="13"/>
  <c r="AH86" i="10"/>
  <c r="AI86" i="10"/>
  <c r="E7" i="12"/>
  <c r="B7" i="12"/>
  <c r="AH53" i="10"/>
  <c r="AI53" i="10"/>
  <c r="E86" i="13"/>
  <c r="I86" i="13"/>
  <c r="D86" i="13"/>
  <c r="A86" i="13" s="1"/>
  <c r="H86" i="13"/>
  <c r="B86" i="13"/>
  <c r="A74" i="7"/>
  <c r="T74" i="7"/>
  <c r="U128" i="7"/>
  <c r="I69" i="7"/>
  <c r="A154" i="12"/>
  <c r="U49" i="7"/>
  <c r="K93" i="10"/>
  <c r="G93" i="10"/>
  <c r="M93" i="10"/>
  <c r="O93" i="10"/>
  <c r="I93" i="10"/>
  <c r="S93" i="10"/>
  <c r="D93" i="10"/>
  <c r="Q93" i="10"/>
  <c r="AA93" i="10"/>
  <c r="AB93" i="10"/>
  <c r="X93" i="10"/>
  <c r="AC93" i="10"/>
  <c r="H93" i="10"/>
  <c r="Z93" i="10"/>
  <c r="J93" i="10"/>
  <c r="W93" i="10"/>
  <c r="V93" i="10"/>
  <c r="N93" i="10"/>
  <c r="C93" i="12"/>
  <c r="E120" i="7"/>
  <c r="G120" i="7"/>
  <c r="R120" i="7"/>
  <c r="D120" i="7"/>
  <c r="C93" i="13"/>
  <c r="Q120" i="7"/>
  <c r="Z118" i="10"/>
  <c r="K118" i="10"/>
  <c r="H118" i="10"/>
  <c r="V118" i="10"/>
  <c r="AC118" i="10"/>
  <c r="R118" i="10"/>
  <c r="S118" i="10"/>
  <c r="W118" i="10"/>
  <c r="M118" i="10"/>
  <c r="G118" i="10"/>
  <c r="D118" i="10"/>
  <c r="Q118" i="10"/>
  <c r="AA118" i="10"/>
  <c r="AB118" i="10"/>
  <c r="I118" i="10"/>
  <c r="X118" i="10"/>
  <c r="P118" i="10"/>
  <c r="F118" i="10"/>
  <c r="E118" i="10"/>
  <c r="N118" i="10"/>
  <c r="J118" i="10"/>
  <c r="O118" i="10"/>
  <c r="Y118" i="10"/>
  <c r="C126" i="12"/>
  <c r="E153" i="7"/>
  <c r="D153" i="7"/>
  <c r="B153" i="7"/>
  <c r="I153" i="7"/>
  <c r="K153" i="7" s="1"/>
  <c r="C126" i="13"/>
  <c r="G153" i="7"/>
  <c r="R153" i="7"/>
  <c r="F153" i="7"/>
  <c r="Q153" i="7"/>
  <c r="E150" i="13"/>
  <c r="I150" i="13"/>
  <c r="D150" i="13"/>
  <c r="A150" i="13" s="1"/>
  <c r="B150" i="13"/>
  <c r="H150" i="13"/>
  <c r="U169" i="7"/>
  <c r="P114" i="7"/>
  <c r="H114" i="7"/>
  <c r="O114" i="7"/>
  <c r="L114" i="7"/>
  <c r="N114" i="7"/>
  <c r="C61" i="13"/>
  <c r="R88" i="7"/>
  <c r="C61" i="12"/>
  <c r="B88" i="7"/>
  <c r="G88" i="7"/>
  <c r="E88" i="7"/>
  <c r="B160" i="7"/>
  <c r="C133" i="12"/>
  <c r="C133" i="13"/>
  <c r="R160" i="7"/>
  <c r="G160" i="7"/>
  <c r="H109" i="13"/>
  <c r="B109" i="13"/>
  <c r="I109" i="13"/>
  <c r="E109" i="13"/>
  <c r="D109" i="13"/>
  <c r="A109" i="13" s="1"/>
  <c r="H77" i="13"/>
  <c r="I77" i="13"/>
  <c r="L71" i="7"/>
  <c r="M71" i="7"/>
  <c r="O71" i="7"/>
  <c r="P71" i="7"/>
  <c r="H71" i="7"/>
  <c r="J71" i="7"/>
  <c r="K71" i="7"/>
  <c r="N71" i="7"/>
  <c r="I98" i="12"/>
  <c r="E98" i="12"/>
  <c r="B98" i="12"/>
  <c r="H98" i="12"/>
  <c r="D98" i="12"/>
  <c r="B148" i="13"/>
  <c r="E148" i="13"/>
  <c r="H148" i="13"/>
  <c r="D148" i="13"/>
  <c r="A148" i="13" s="1"/>
  <c r="I148" i="13"/>
  <c r="F67" i="13"/>
  <c r="F67" i="12"/>
  <c r="A67" i="12" s="1"/>
  <c r="AD104" i="10"/>
  <c r="AF104" i="10"/>
  <c r="I162" i="7"/>
  <c r="A162" i="7"/>
  <c r="P157" i="7"/>
  <c r="N157" i="7"/>
  <c r="L157" i="7"/>
  <c r="J157" i="7"/>
  <c r="H157" i="7"/>
  <c r="O157" i="7"/>
  <c r="K157" i="7"/>
  <c r="M157" i="7"/>
  <c r="F71" i="12"/>
  <c r="A71" i="12" s="1"/>
  <c r="F71" i="13"/>
  <c r="A71" i="13" s="1"/>
  <c r="I112" i="12"/>
  <c r="E112" i="12"/>
  <c r="I116" i="12"/>
  <c r="H116" i="12"/>
  <c r="B116" i="12"/>
  <c r="E116" i="12"/>
  <c r="D116" i="12"/>
  <c r="E57" i="13"/>
  <c r="I57" i="13"/>
  <c r="D57" i="13"/>
  <c r="A57" i="13" s="1"/>
  <c r="B57" i="13"/>
  <c r="H57" i="13"/>
  <c r="H136" i="7"/>
  <c r="N136" i="7"/>
  <c r="K136" i="7"/>
  <c r="L136" i="7"/>
  <c r="P136" i="7"/>
  <c r="M136" i="7"/>
  <c r="J136" i="7"/>
  <c r="O136" i="7"/>
  <c r="O67" i="7"/>
  <c r="K67" i="7"/>
  <c r="B53" i="12"/>
  <c r="I53" i="12"/>
  <c r="N161" i="7"/>
  <c r="M161" i="7"/>
  <c r="L161" i="7"/>
  <c r="O161" i="7"/>
  <c r="H161" i="7"/>
  <c r="J161" i="7"/>
  <c r="D105" i="12"/>
  <c r="H105" i="12"/>
  <c r="B105" i="12"/>
  <c r="I105" i="12"/>
  <c r="E105" i="12"/>
  <c r="B86" i="12"/>
  <c r="E86" i="12"/>
  <c r="D86" i="12"/>
  <c r="A86" i="12" s="1"/>
  <c r="I7" i="13"/>
  <c r="B7" i="13"/>
  <c r="D7" i="13"/>
  <c r="E7" i="13"/>
  <c r="H7" i="13"/>
  <c r="A50" i="12"/>
  <c r="T114" i="7"/>
  <c r="A160" i="7"/>
  <c r="V105" i="7"/>
  <c r="A142" i="7"/>
  <c r="V93" i="7"/>
  <c r="A72" i="12"/>
  <c r="T69" i="7"/>
  <c r="U124" i="7"/>
  <c r="A27" i="12"/>
  <c r="U127" i="7"/>
  <c r="A7" i="13"/>
  <c r="W53" i="7"/>
  <c r="U65" i="7"/>
  <c r="Y106" i="10"/>
  <c r="D106" i="10"/>
  <c r="P106" i="10"/>
  <c r="E106" i="10"/>
  <c r="K106" i="10"/>
  <c r="H106" i="10"/>
  <c r="Z106" i="10"/>
  <c r="W106" i="10"/>
  <c r="AA106" i="10"/>
  <c r="S106" i="10"/>
  <c r="G106" i="10"/>
  <c r="N106" i="10"/>
  <c r="V106" i="10"/>
  <c r="R106" i="10"/>
  <c r="X106" i="10"/>
  <c r="O106" i="10"/>
  <c r="D50" i="13"/>
  <c r="E50" i="13"/>
  <c r="S103" i="10"/>
  <c r="M103" i="10"/>
  <c r="C89" i="12"/>
  <c r="D116" i="7"/>
  <c r="C89" i="13"/>
  <c r="Q116" i="7"/>
  <c r="B116" i="7"/>
  <c r="F116" i="7"/>
  <c r="B87" i="13"/>
  <c r="I87" i="13"/>
  <c r="E87" i="13"/>
  <c r="Q71" i="10"/>
  <c r="X71" i="10"/>
  <c r="G71" i="10"/>
  <c r="M71" i="10"/>
  <c r="J71" i="10"/>
  <c r="F71" i="10"/>
  <c r="V71" i="10"/>
  <c r="D71" i="10"/>
  <c r="AB71" i="10"/>
  <c r="Y71" i="10"/>
  <c r="N71" i="10"/>
  <c r="I71" i="10"/>
  <c r="S71" i="10"/>
  <c r="P71" i="10"/>
  <c r="O71" i="10"/>
  <c r="Z71" i="10"/>
  <c r="AA71" i="10"/>
  <c r="R71" i="10"/>
  <c r="K71" i="10"/>
  <c r="AC71" i="10"/>
  <c r="H71" i="10"/>
  <c r="W71" i="10"/>
  <c r="E71" i="10"/>
  <c r="P143" i="10"/>
  <c r="X143" i="10"/>
  <c r="D143" i="10"/>
  <c r="K176" i="7"/>
  <c r="M176" i="7"/>
  <c r="O176" i="7"/>
  <c r="P176" i="7"/>
  <c r="N176" i="7"/>
  <c r="L176" i="7"/>
  <c r="H176" i="7"/>
  <c r="J176" i="7"/>
  <c r="F77" i="13"/>
  <c r="A77" i="13" s="1"/>
  <c r="I104" i="7"/>
  <c r="F77" i="12"/>
  <c r="A77" i="12" s="1"/>
  <c r="AH65" i="10"/>
  <c r="AI65" i="10"/>
  <c r="D29" i="12"/>
  <c r="A29" i="12" s="1"/>
  <c r="B29" i="12"/>
  <c r="H29" i="12"/>
  <c r="I29" i="12"/>
  <c r="E29" i="12"/>
  <c r="B67" i="13"/>
  <c r="I67" i="13"/>
  <c r="H67" i="13"/>
  <c r="I27" i="12"/>
  <c r="B27" i="12"/>
  <c r="H27" i="12"/>
  <c r="F130" i="12"/>
  <c r="F130" i="13"/>
  <c r="A157" i="7"/>
  <c r="I98" i="7"/>
  <c r="U128" i="10"/>
  <c r="T128" i="10"/>
  <c r="B112" i="13"/>
  <c r="D112" i="13"/>
  <c r="E112" i="13"/>
  <c r="I116" i="13"/>
  <c r="E116" i="13"/>
  <c r="H116" i="13"/>
  <c r="B116" i="13"/>
  <c r="D116" i="13"/>
  <c r="AD128" i="10"/>
  <c r="AG128" i="10"/>
  <c r="B45" i="13"/>
  <c r="E45" i="13"/>
  <c r="I45" i="13"/>
  <c r="H45" i="13"/>
  <c r="D45" i="13"/>
  <c r="A45" i="13" s="1"/>
  <c r="U18" i="10"/>
  <c r="T18" i="10"/>
  <c r="CH158" i="2"/>
  <c r="CI158" i="2" s="1"/>
  <c r="AH155" i="10"/>
  <c r="AI155" i="10"/>
  <c r="I113" i="7"/>
  <c r="F86" i="12"/>
  <c r="W165" i="7"/>
  <c r="W67" i="7"/>
  <c r="W124" i="7"/>
  <c r="L167" i="7"/>
  <c r="P87" i="7"/>
  <c r="W65" i="7"/>
  <c r="T127" i="7"/>
  <c r="AE98" i="10"/>
  <c r="AF98" i="10"/>
  <c r="AD98" i="10"/>
  <c r="AE52" i="10"/>
  <c r="AG52" i="10"/>
  <c r="AD52" i="10"/>
  <c r="AF52" i="10"/>
  <c r="AH52" i="10"/>
  <c r="AI52" i="10"/>
  <c r="AI56" i="10"/>
  <c r="AH56" i="10"/>
  <c r="AF140" i="10"/>
  <c r="AD140" i="10"/>
  <c r="AE140" i="10"/>
  <c r="AG140" i="10"/>
  <c r="AE84" i="10"/>
  <c r="AG84" i="10"/>
  <c r="AF84" i="10"/>
  <c r="AD84" i="10"/>
  <c r="AI113" i="10"/>
  <c r="AH113" i="10"/>
  <c r="U76" i="10"/>
  <c r="T76" i="10"/>
  <c r="AI58" i="10"/>
  <c r="AH58" i="10"/>
  <c r="AG111" i="10"/>
  <c r="AD111" i="10"/>
  <c r="AF111" i="10"/>
  <c r="AE111" i="10"/>
  <c r="AE64" i="10"/>
  <c r="AF64" i="10"/>
  <c r="AD64" i="10"/>
  <c r="AG64" i="10"/>
  <c r="AE95" i="10"/>
  <c r="AF95" i="10"/>
  <c r="AD42" i="10"/>
  <c r="AE42" i="10"/>
  <c r="AG42" i="10"/>
  <c r="AF42" i="10"/>
  <c r="U75" i="10"/>
  <c r="T75" i="10"/>
  <c r="AI50" i="10"/>
  <c r="AH50" i="10"/>
  <c r="T151" i="10"/>
  <c r="U151" i="10"/>
  <c r="AG90" i="10"/>
  <c r="AE90" i="10"/>
  <c r="AD90" i="10"/>
  <c r="AF90" i="10"/>
  <c r="AE70" i="10"/>
  <c r="AG70" i="10"/>
  <c r="AF70" i="10"/>
  <c r="AD70" i="10"/>
  <c r="W42" i="7"/>
  <c r="V165" i="7"/>
  <c r="V67" i="7"/>
  <c r="T61" i="7"/>
  <c r="T172" i="7"/>
  <c r="W114" i="7"/>
  <c r="U141" i="7"/>
  <c r="W161" i="7"/>
  <c r="T124" i="7"/>
  <c r="M87" i="7"/>
  <c r="J87" i="7"/>
  <c r="U114" i="10"/>
  <c r="T55" i="10"/>
  <c r="AG113" i="10"/>
  <c r="AD95" i="10"/>
  <c r="AI91" i="10"/>
  <c r="AE132" i="10"/>
  <c r="AF132" i="10"/>
  <c r="AD132" i="10"/>
  <c r="AG132" i="10"/>
  <c r="AE20" i="10"/>
  <c r="AF20" i="10"/>
  <c r="AD20" i="10"/>
  <c r="AG20" i="10"/>
  <c r="AH36" i="10"/>
  <c r="AI36" i="10"/>
  <c r="AI98" i="10"/>
  <c r="AH98" i="10"/>
  <c r="T130" i="10"/>
  <c r="U130" i="10"/>
  <c r="AI48" i="10"/>
  <c r="AH48" i="10"/>
  <c r="AE136" i="10"/>
  <c r="AF136" i="10"/>
  <c r="AH84" i="10"/>
  <c r="AI84" i="10"/>
  <c r="AH117" i="10"/>
  <c r="AI117" i="10"/>
  <c r="AH64" i="10"/>
  <c r="AI64" i="10"/>
  <c r="AH47" i="10"/>
  <c r="AI47" i="10"/>
  <c r="U126" i="10"/>
  <c r="T126" i="10"/>
  <c r="AD91" i="10"/>
  <c r="AF91" i="10"/>
  <c r="AG91" i="10"/>
  <c r="AE91" i="10"/>
  <c r="AG55" i="10"/>
  <c r="AF55" i="10"/>
  <c r="AE55" i="10"/>
  <c r="AD55" i="10"/>
  <c r="U70" i="10"/>
  <c r="T70" i="10"/>
  <c r="AD30" i="10"/>
  <c r="AG30" i="10"/>
  <c r="U115" i="10"/>
  <c r="T115" i="10"/>
  <c r="V161" i="7"/>
  <c r="U93" i="10"/>
  <c r="T93" i="10"/>
  <c r="AD101" i="10"/>
  <c r="AF101" i="10"/>
  <c r="AG101" i="10"/>
  <c r="AE101" i="10"/>
  <c r="U97" i="10"/>
  <c r="T97" i="10"/>
  <c r="AD25" i="10"/>
  <c r="AF25" i="10"/>
  <c r="AG25" i="10"/>
  <c r="AE25" i="10"/>
  <c r="T52" i="10"/>
  <c r="U52" i="10"/>
  <c r="U140" i="10"/>
  <c r="T140" i="10"/>
  <c r="AH136" i="10"/>
  <c r="AI136" i="10"/>
  <c r="U154" i="10"/>
  <c r="T154" i="10"/>
  <c r="AI154" i="10"/>
  <c r="AH154" i="10"/>
  <c r="AH129" i="10"/>
  <c r="AI129" i="10"/>
  <c r="T64" i="10"/>
  <c r="U64" i="10"/>
  <c r="AI134" i="10"/>
  <c r="AH134" i="10"/>
  <c r="AI32" i="10"/>
  <c r="AH32" i="10"/>
  <c r="AD26" i="10"/>
  <c r="AG26" i="10"/>
  <c r="AE26" i="10"/>
  <c r="AI38" i="10"/>
  <c r="AH38" i="10"/>
  <c r="AI151" i="10"/>
  <c r="AH151" i="10"/>
  <c r="AI70" i="10"/>
  <c r="AH70" i="10"/>
  <c r="AH135" i="10"/>
  <c r="AI135" i="10"/>
  <c r="U42" i="7"/>
  <c r="T165" i="7"/>
  <c r="U67" i="7"/>
  <c r="V172" i="7"/>
  <c r="W47" i="7"/>
  <c r="U84" i="7"/>
  <c r="T93" i="7"/>
  <c r="N36" i="7"/>
  <c r="V36" i="7"/>
  <c r="AI67" i="10"/>
  <c r="AE44" i="10"/>
  <c r="AF44" i="10"/>
  <c r="AG44" i="10"/>
  <c r="AD44" i="10"/>
  <c r="U36" i="10"/>
  <c r="T36" i="10"/>
  <c r="AG48" i="10"/>
  <c r="AF48" i="10"/>
  <c r="AD48" i="10"/>
  <c r="AE48" i="10"/>
  <c r="AD56" i="10"/>
  <c r="AG56" i="10"/>
  <c r="AE56" i="10"/>
  <c r="AF56" i="10"/>
  <c r="U72" i="10"/>
  <c r="T72" i="10"/>
  <c r="T157" i="10"/>
  <c r="U157" i="10"/>
  <c r="U84" i="10"/>
  <c r="T84" i="10"/>
  <c r="U49" i="10"/>
  <c r="T49" i="10"/>
  <c r="T26" i="10"/>
  <c r="U26" i="10"/>
  <c r="AI114" i="10"/>
  <c r="AH114" i="10"/>
  <c r="AH95" i="10"/>
  <c r="AI95" i="10"/>
  <c r="T90" i="10"/>
  <c r="U90" i="10"/>
  <c r="AF75" i="10"/>
  <c r="AG75" i="10"/>
  <c r="AD75" i="10"/>
  <c r="AE75" i="10"/>
  <c r="AE50" i="10"/>
  <c r="AF50" i="10"/>
  <c r="AG50" i="10"/>
  <c r="AD50" i="10"/>
  <c r="T91" i="10"/>
  <c r="U91" i="10"/>
  <c r="AE142" i="10"/>
  <c r="AD142" i="10"/>
  <c r="AG142" i="10"/>
  <c r="U159" i="10"/>
  <c r="T159" i="10"/>
  <c r="AG135" i="10"/>
  <c r="AD135" i="10"/>
  <c r="AF135" i="10"/>
  <c r="AE135" i="10"/>
  <c r="T135" i="10"/>
  <c r="U135" i="10"/>
  <c r="AH42" i="10"/>
  <c r="AI42" i="10"/>
  <c r="H128" i="7"/>
  <c r="L128" i="7"/>
  <c r="J128" i="7"/>
  <c r="M128" i="7"/>
  <c r="P128" i="7"/>
  <c r="O128" i="7"/>
  <c r="K128" i="7"/>
  <c r="N128" i="7"/>
  <c r="X68" i="10"/>
  <c r="O68" i="10"/>
  <c r="J68" i="10"/>
  <c r="M68" i="10"/>
  <c r="Y68" i="10"/>
  <c r="Q68" i="10"/>
  <c r="G68" i="10"/>
  <c r="N68" i="10"/>
  <c r="E68" i="10"/>
  <c r="AB68" i="10"/>
  <c r="D68" i="10"/>
  <c r="W68" i="10"/>
  <c r="S68" i="10"/>
  <c r="F68" i="10"/>
  <c r="Z68" i="10"/>
  <c r="V68" i="10"/>
  <c r="I68" i="10"/>
  <c r="H68" i="10"/>
  <c r="R68" i="10"/>
  <c r="AA68" i="10"/>
  <c r="AC68" i="10"/>
  <c r="K68" i="10"/>
  <c r="P68" i="10"/>
  <c r="D21" i="12"/>
  <c r="A21" i="12" s="1"/>
  <c r="I21" i="12"/>
  <c r="B21" i="12"/>
  <c r="H21" i="12"/>
  <c r="E21" i="12"/>
  <c r="B14" i="13"/>
  <c r="E14" i="13"/>
  <c r="H14" i="13"/>
  <c r="D14" i="13"/>
  <c r="A14" i="13" s="1"/>
  <c r="I14" i="13"/>
  <c r="V88" i="7"/>
  <c r="F136" i="13"/>
  <c r="F136" i="12"/>
  <c r="A163" i="7"/>
  <c r="V152" i="7"/>
  <c r="M140" i="7"/>
  <c r="O140" i="7"/>
  <c r="N140" i="7"/>
  <c r="K140" i="7"/>
  <c r="J140" i="7"/>
  <c r="P140" i="7"/>
  <c r="L140" i="7"/>
  <c r="AE120" i="10"/>
  <c r="AF120" i="10"/>
  <c r="AG120" i="10"/>
  <c r="AD120" i="10"/>
  <c r="O69" i="7"/>
  <c r="J69" i="7"/>
  <c r="L69" i="7"/>
  <c r="I140" i="13"/>
  <c r="B140" i="13"/>
  <c r="E140" i="13"/>
  <c r="D140" i="13"/>
  <c r="H140" i="13"/>
  <c r="B140" i="12"/>
  <c r="H140" i="12"/>
  <c r="E140" i="12"/>
  <c r="I140" i="12"/>
  <c r="D140" i="12"/>
  <c r="AI90" i="10"/>
  <c r="AH90" i="10"/>
  <c r="AE27" i="10"/>
  <c r="AG27" i="10"/>
  <c r="AF27" i="10"/>
  <c r="AD27" i="10"/>
  <c r="AE28" i="10"/>
  <c r="AF28" i="10"/>
  <c r="AD28" i="10"/>
  <c r="AG28" i="10"/>
  <c r="U47" i="10"/>
  <c r="T47" i="10"/>
  <c r="U86" i="10"/>
  <c r="T86" i="10"/>
  <c r="T87" i="7"/>
  <c r="T58" i="10"/>
  <c r="U58" i="10"/>
  <c r="T134" i="10"/>
  <c r="U134" i="10"/>
  <c r="AF134" i="10"/>
  <c r="AD134" i="10"/>
  <c r="AE134" i="10"/>
  <c r="AG134" i="10"/>
  <c r="AI83" i="10"/>
  <c r="AH83" i="10"/>
  <c r="AH143" i="10"/>
  <c r="AI143" i="10"/>
  <c r="B22" i="12"/>
  <c r="H22" i="12"/>
  <c r="E22" i="12"/>
  <c r="D22" i="12"/>
  <c r="I22" i="12"/>
  <c r="H51" i="7"/>
  <c r="M51" i="7"/>
  <c r="O51" i="7"/>
  <c r="K51" i="7"/>
  <c r="N51" i="7"/>
  <c r="P51" i="7"/>
  <c r="J51" i="7"/>
  <c r="L51" i="7"/>
  <c r="I132" i="12"/>
  <c r="H132" i="12"/>
  <c r="B132" i="12"/>
  <c r="E132" i="12"/>
  <c r="D132" i="12"/>
  <c r="A132" i="12" s="1"/>
  <c r="U123" i="10"/>
  <c r="T123" i="10"/>
  <c r="AH115" i="10"/>
  <c r="AI115" i="10"/>
  <c r="AI96" i="10"/>
  <c r="AH96" i="10"/>
  <c r="T153" i="10"/>
  <c r="U153" i="10"/>
  <c r="AE139" i="10"/>
  <c r="AD139" i="10"/>
  <c r="AF139" i="10"/>
  <c r="AG139" i="10"/>
  <c r="AH63" i="10"/>
  <c r="AI63" i="10"/>
  <c r="AH34" i="10"/>
  <c r="AI34" i="10"/>
  <c r="AG16" i="10"/>
  <c r="AD16" i="10"/>
  <c r="AE16" i="10"/>
  <c r="AF16" i="10"/>
  <c r="T143" i="10"/>
  <c r="U143" i="10"/>
  <c r="AI87" i="10"/>
  <c r="AH87" i="10"/>
  <c r="F131" i="13"/>
  <c r="F131" i="12"/>
  <c r="AG39" i="10"/>
  <c r="AF39" i="10"/>
  <c r="AE39" i="10"/>
  <c r="AD39" i="10"/>
  <c r="T39" i="10"/>
  <c r="U39" i="10"/>
  <c r="T41" i="10"/>
  <c r="U41" i="10"/>
  <c r="U138" i="10"/>
  <c r="T138" i="10"/>
  <c r="R62" i="10"/>
  <c r="N62" i="10"/>
  <c r="F62" i="10"/>
  <c r="I62" i="10"/>
  <c r="Z62" i="10"/>
  <c r="X62" i="10"/>
  <c r="K62" i="10"/>
  <c r="E62" i="10"/>
  <c r="AC62" i="10"/>
  <c r="W62" i="10"/>
  <c r="V62" i="10"/>
  <c r="Q62" i="10"/>
  <c r="P62" i="10"/>
  <c r="AB62" i="10"/>
  <c r="D62" i="10"/>
  <c r="G62" i="10"/>
  <c r="S62" i="10"/>
  <c r="H62" i="10"/>
  <c r="Y62" i="10"/>
  <c r="M62" i="10"/>
  <c r="O62" i="10"/>
  <c r="J62" i="10"/>
  <c r="AA62" i="10"/>
  <c r="CJ143" i="2"/>
  <c r="CI143" i="2"/>
  <c r="C121" i="13"/>
  <c r="F148" i="7"/>
  <c r="C121" i="12"/>
  <c r="R148" i="7"/>
  <c r="B148" i="7"/>
  <c r="D148" i="7"/>
  <c r="A148" i="7" s="1"/>
  <c r="Q148" i="7"/>
  <c r="G148" i="7"/>
  <c r="E148" i="7"/>
  <c r="H172" i="7"/>
  <c r="K172" i="7"/>
  <c r="J172" i="7"/>
  <c r="N172" i="7"/>
  <c r="M172" i="7"/>
  <c r="L172" i="7"/>
  <c r="P172" i="7"/>
  <c r="O172" i="7"/>
  <c r="U88" i="7"/>
  <c r="W104" i="7"/>
  <c r="B87" i="12"/>
  <c r="E87" i="12"/>
  <c r="H87" i="12"/>
  <c r="D87" i="12"/>
  <c r="A87" i="12" s="1"/>
  <c r="I87" i="12"/>
  <c r="D39" i="13"/>
  <c r="A39" i="13" s="1"/>
  <c r="B39" i="13"/>
  <c r="E39" i="13"/>
  <c r="I39" i="13"/>
  <c r="H39" i="13"/>
  <c r="W84" i="7"/>
  <c r="F30" i="13"/>
  <c r="A30" i="13" s="1"/>
  <c r="A57" i="7"/>
  <c r="F30" i="12"/>
  <c r="A30" i="12" s="1"/>
  <c r="I57" i="7"/>
  <c r="T152" i="7"/>
  <c r="P122" i="7"/>
  <c r="M122" i="7"/>
  <c r="N122" i="7"/>
  <c r="L122" i="7"/>
  <c r="H122" i="7"/>
  <c r="J122" i="7"/>
  <c r="O122" i="7"/>
  <c r="A145" i="13"/>
  <c r="E117" i="13"/>
  <c r="D117" i="13"/>
  <c r="I117" i="13"/>
  <c r="H117" i="13"/>
  <c r="B117" i="13"/>
  <c r="AG72" i="10"/>
  <c r="AF72" i="10"/>
  <c r="AE72" i="10"/>
  <c r="AD72" i="10"/>
  <c r="T126" i="7"/>
  <c r="V128" i="7"/>
  <c r="W128" i="7"/>
  <c r="V146" i="7"/>
  <c r="V108" i="7"/>
  <c r="B62" i="12"/>
  <c r="E62" i="12"/>
  <c r="D62" i="12"/>
  <c r="A62" i="12" s="1"/>
  <c r="I62" i="12"/>
  <c r="H62" i="12"/>
  <c r="V79" i="7"/>
  <c r="U160" i="7"/>
  <c r="W166" i="7"/>
  <c r="E78" i="12"/>
  <c r="I78" i="12"/>
  <c r="H78" i="12"/>
  <c r="D78" i="12"/>
  <c r="B78" i="12"/>
  <c r="U105" i="7"/>
  <c r="F115" i="13"/>
  <c r="A115" i="13" s="1"/>
  <c r="F115" i="12"/>
  <c r="I142" i="7"/>
  <c r="W142" i="7"/>
  <c r="B103" i="13"/>
  <c r="D103" i="13"/>
  <c r="H103" i="13"/>
  <c r="I103" i="13"/>
  <c r="E103" i="13"/>
  <c r="M44" i="7"/>
  <c r="J44" i="7"/>
  <c r="K44" i="7"/>
  <c r="P44" i="7"/>
  <c r="N44" i="7"/>
  <c r="H44" i="7"/>
  <c r="O44" i="7"/>
  <c r="L44" i="7"/>
  <c r="AH164" i="10"/>
  <c r="AI164" i="10"/>
  <c r="A87" i="13"/>
  <c r="A17" i="13"/>
  <c r="O124" i="7"/>
  <c r="N124" i="7"/>
  <c r="M124" i="7"/>
  <c r="V167" i="7"/>
  <c r="P46" i="7"/>
  <c r="H46" i="7"/>
  <c r="O46" i="7"/>
  <c r="J46" i="7"/>
  <c r="K46" i="7"/>
  <c r="N46" i="7"/>
  <c r="M46" i="7"/>
  <c r="L46" i="7"/>
  <c r="U87" i="7"/>
  <c r="U36" i="7"/>
  <c r="U30" i="10"/>
  <c r="T30" i="10"/>
  <c r="AE109" i="10"/>
  <c r="AD109" i="10"/>
  <c r="AG109" i="10"/>
  <c r="AF109" i="10"/>
  <c r="AD94" i="10"/>
  <c r="AE94" i="10"/>
  <c r="AF94" i="10"/>
  <c r="AG94" i="10"/>
  <c r="AG96" i="10"/>
  <c r="AD96" i="10"/>
  <c r="AF96" i="10"/>
  <c r="AE96" i="10"/>
  <c r="AH103" i="10"/>
  <c r="AI103" i="10"/>
  <c r="T85" i="10"/>
  <c r="U85" i="10"/>
  <c r="B26" i="12"/>
  <c r="E26" i="12"/>
  <c r="H26" i="12"/>
  <c r="I26" i="12"/>
  <c r="D26" i="12"/>
  <c r="F38" i="13"/>
  <c r="F38" i="12"/>
  <c r="T65" i="7"/>
  <c r="AD51" i="10"/>
  <c r="AE51" i="10"/>
  <c r="AF51" i="10"/>
  <c r="AG51" i="10"/>
  <c r="U158" i="10"/>
  <c r="T158" i="10"/>
  <c r="T34" i="10"/>
  <c r="U34" i="10"/>
  <c r="AE34" i="10"/>
  <c r="AD34" i="10"/>
  <c r="AF34" i="10"/>
  <c r="AG34" i="10"/>
  <c r="AE87" i="10"/>
  <c r="AG87" i="10"/>
  <c r="AF87" i="10"/>
  <c r="AD87" i="10"/>
  <c r="T158" i="7"/>
  <c r="T23" i="10"/>
  <c r="U23" i="10"/>
  <c r="T78" i="10"/>
  <c r="U78" i="10"/>
  <c r="T79" i="10"/>
  <c r="U79" i="10"/>
  <c r="AH41" i="10"/>
  <c r="AI41" i="10"/>
  <c r="C127" i="13"/>
  <c r="B154" i="7"/>
  <c r="Q154" i="7"/>
  <c r="C127" i="12"/>
  <c r="F154" i="7"/>
  <c r="D154" i="7"/>
  <c r="A154" i="7" s="1"/>
  <c r="G154" i="7"/>
  <c r="E154" i="7"/>
  <c r="I154" i="7"/>
  <c r="O154" i="7" s="1"/>
  <c r="R154" i="7"/>
  <c r="R80" i="10"/>
  <c r="P80" i="10"/>
  <c r="G80" i="10"/>
  <c r="V80" i="10"/>
  <c r="M80" i="10"/>
  <c r="E80" i="10"/>
  <c r="O80" i="10"/>
  <c r="X80" i="10"/>
  <c r="N80" i="10"/>
  <c r="K80" i="10"/>
  <c r="I80" i="10"/>
  <c r="J80" i="10"/>
  <c r="S80" i="10"/>
  <c r="AC80" i="10"/>
  <c r="W80" i="10"/>
  <c r="Y80" i="10"/>
  <c r="D80" i="10"/>
  <c r="AB80" i="10"/>
  <c r="AA80" i="10"/>
  <c r="F80" i="10"/>
  <c r="H80" i="10"/>
  <c r="Q80" i="10"/>
  <c r="Z80" i="10"/>
  <c r="E52" i="7"/>
  <c r="Q52" i="7"/>
  <c r="C25" i="12"/>
  <c r="C25" i="13"/>
  <c r="B52" i="7"/>
  <c r="G52" i="7"/>
  <c r="F52" i="7"/>
  <c r="R52" i="7"/>
  <c r="D52" i="7"/>
  <c r="AA131" i="10"/>
  <c r="K131" i="10"/>
  <c r="V131" i="10"/>
  <c r="P131" i="10"/>
  <c r="F131" i="10"/>
  <c r="I131" i="10"/>
  <c r="Q131" i="10"/>
  <c r="E131" i="10"/>
  <c r="AB131" i="10"/>
  <c r="R131" i="10"/>
  <c r="Z131" i="10"/>
  <c r="O131" i="10"/>
  <c r="D131" i="10"/>
  <c r="N131" i="10"/>
  <c r="Y131" i="10"/>
  <c r="W131" i="10"/>
  <c r="H131" i="10"/>
  <c r="G131" i="10"/>
  <c r="M131" i="10"/>
  <c r="S131" i="10"/>
  <c r="J131" i="10"/>
  <c r="X131" i="10"/>
  <c r="AC131" i="10"/>
  <c r="CF8" i="2"/>
  <c r="H140" i="7"/>
  <c r="V140" i="7"/>
  <c r="V74" i="7"/>
  <c r="U172" i="7"/>
  <c r="V59" i="7"/>
  <c r="A88" i="7"/>
  <c r="T88" i="7"/>
  <c r="V47" i="7"/>
  <c r="T104" i="7"/>
  <c r="V107" i="7"/>
  <c r="T84" i="7"/>
  <c r="U152" i="7"/>
  <c r="I136" i="12"/>
  <c r="E136" i="12"/>
  <c r="H136" i="12"/>
  <c r="B136" i="12"/>
  <c r="D136" i="12"/>
  <c r="F95" i="12"/>
  <c r="F95" i="13"/>
  <c r="U122" i="7"/>
  <c r="U38" i="7"/>
  <c r="I44" i="13"/>
  <c r="H44" i="13"/>
  <c r="D44" i="13"/>
  <c r="A44" i="13" s="1"/>
  <c r="E44" i="13"/>
  <c r="B44" i="13"/>
  <c r="T71" i="7"/>
  <c r="H177" i="7"/>
  <c r="N177" i="7"/>
  <c r="K177" i="7"/>
  <c r="P177" i="7"/>
  <c r="M177" i="7"/>
  <c r="J177" i="7"/>
  <c r="O177" i="7"/>
  <c r="L177" i="7"/>
  <c r="K169" i="7"/>
  <c r="P169" i="7"/>
  <c r="N169" i="7"/>
  <c r="L169" i="7"/>
  <c r="J169" i="7"/>
  <c r="H169" i="7"/>
  <c r="O169" i="7"/>
  <c r="M169" i="7"/>
  <c r="H114" i="13"/>
  <c r="D114" i="13"/>
  <c r="A114" i="13" s="1"/>
  <c r="B114" i="13"/>
  <c r="E114" i="13"/>
  <c r="I114" i="13"/>
  <c r="W141" i="7"/>
  <c r="U161" i="7"/>
  <c r="W126" i="7"/>
  <c r="F152" i="13"/>
  <c r="A152" i="13" s="1"/>
  <c r="F152" i="12"/>
  <c r="I179" i="7"/>
  <c r="T179" i="7"/>
  <c r="T146" i="7"/>
  <c r="D81" i="13"/>
  <c r="B81" i="13"/>
  <c r="H81" i="13"/>
  <c r="I81" i="13"/>
  <c r="E81" i="13"/>
  <c r="U108" i="7"/>
  <c r="F98" i="12"/>
  <c r="A98" i="12" s="1"/>
  <c r="I125" i="7"/>
  <c r="F98" i="13"/>
  <c r="B52" i="12"/>
  <c r="D52" i="12"/>
  <c r="A52" i="12" s="1"/>
  <c r="E52" i="12"/>
  <c r="H52" i="12"/>
  <c r="I52" i="12"/>
  <c r="T79" i="7"/>
  <c r="F133" i="13"/>
  <c r="F133" i="12"/>
  <c r="W160" i="7"/>
  <c r="H139" i="12"/>
  <c r="I139" i="12"/>
  <c r="E139" i="12"/>
  <c r="D139" i="12"/>
  <c r="B139" i="12"/>
  <c r="F139" i="12"/>
  <c r="F139" i="13"/>
  <c r="A139" i="13" s="1"/>
  <c r="V166" i="7"/>
  <c r="H78" i="13"/>
  <c r="E78" i="13"/>
  <c r="B78" i="13"/>
  <c r="D78" i="13"/>
  <c r="I78" i="13"/>
  <c r="T105" i="7"/>
  <c r="E115" i="12"/>
  <c r="B115" i="12"/>
  <c r="H115" i="12"/>
  <c r="D115" i="12"/>
  <c r="A115" i="12" s="1"/>
  <c r="I115" i="12"/>
  <c r="V142" i="7"/>
  <c r="W138" i="7"/>
  <c r="A95" i="13"/>
  <c r="A113" i="12"/>
  <c r="A114" i="12"/>
  <c r="N69" i="7"/>
  <c r="I42" i="13"/>
  <c r="D42" i="13"/>
  <c r="B42" i="13"/>
  <c r="H42" i="13"/>
  <c r="E42" i="13"/>
  <c r="W69" i="7"/>
  <c r="F97" i="13"/>
  <c r="A97" i="13" s="1"/>
  <c r="F97" i="12"/>
  <c r="M167" i="7"/>
  <c r="O167" i="7"/>
  <c r="J167" i="7"/>
  <c r="H167" i="7"/>
  <c r="N167" i="7"/>
  <c r="U167" i="7"/>
  <c r="U117" i="10"/>
  <c r="T117" i="10"/>
  <c r="T50" i="10"/>
  <c r="U50" i="10"/>
  <c r="AH162" i="10"/>
  <c r="AI162" i="10"/>
  <c r="M170" i="7"/>
  <c r="H170" i="7"/>
  <c r="P170" i="7"/>
  <c r="L170" i="7"/>
  <c r="N170" i="7"/>
  <c r="O170" i="7"/>
  <c r="U27" i="10"/>
  <c r="T27" i="10"/>
  <c r="U81" i="7"/>
  <c r="T72" i="7"/>
  <c r="AH75" i="10"/>
  <c r="AI75" i="10"/>
  <c r="J101" i="7"/>
  <c r="N101" i="7"/>
  <c r="H101" i="7"/>
  <c r="L101" i="7"/>
  <c r="M101" i="7"/>
  <c r="O101" i="7"/>
  <c r="P101" i="7"/>
  <c r="K101" i="7"/>
  <c r="O96" i="7"/>
  <c r="P96" i="7"/>
  <c r="J96" i="7"/>
  <c r="H96" i="7"/>
  <c r="L96" i="7"/>
  <c r="M96" i="7"/>
  <c r="N96" i="7"/>
  <c r="K96" i="7"/>
  <c r="AF47" i="10"/>
  <c r="AD47" i="10"/>
  <c r="AE47" i="10"/>
  <c r="AG47" i="10"/>
  <c r="W87" i="7"/>
  <c r="AG58" i="10"/>
  <c r="AF58" i="10"/>
  <c r="AE58" i="10"/>
  <c r="AD58" i="10"/>
  <c r="O36" i="7"/>
  <c r="M36" i="7"/>
  <c r="J36" i="7"/>
  <c r="K36" i="7"/>
  <c r="P36" i="7"/>
  <c r="W36" i="7"/>
  <c r="AH111" i="10"/>
  <c r="AI111" i="10"/>
  <c r="T74" i="10"/>
  <c r="U74" i="10"/>
  <c r="AD54" i="10"/>
  <c r="AG54" i="10"/>
  <c r="AE54" i="10"/>
  <c r="AF54" i="10"/>
  <c r="K149" i="7"/>
  <c r="P149" i="7"/>
  <c r="AH59" i="10"/>
  <c r="AI59" i="10"/>
  <c r="A97" i="12"/>
  <c r="A74" i="12"/>
  <c r="P131" i="7"/>
  <c r="N131" i="7"/>
  <c r="O131" i="7"/>
  <c r="J131" i="7"/>
  <c r="M131" i="7"/>
  <c r="K131" i="7"/>
  <c r="L131" i="7"/>
  <c r="H131" i="7"/>
  <c r="U147" i="10"/>
  <c r="T147" i="10"/>
  <c r="AI109" i="10"/>
  <c r="AH109" i="10"/>
  <c r="T82" i="10"/>
  <c r="U82" i="10"/>
  <c r="T159" i="7"/>
  <c r="AI146" i="10"/>
  <c r="AH146" i="10"/>
  <c r="AH122" i="10"/>
  <c r="AI122" i="10"/>
  <c r="AH85" i="10"/>
  <c r="AI85" i="10"/>
  <c r="F26" i="12"/>
  <c r="F26" i="13"/>
  <c r="I53" i="7"/>
  <c r="U53" i="7"/>
  <c r="I65" i="7"/>
  <c r="AI105" i="10"/>
  <c r="AH105" i="10"/>
  <c r="AE159" i="10"/>
  <c r="AG159" i="10"/>
  <c r="AD159" i="10"/>
  <c r="AF159" i="10"/>
  <c r="AG141" i="10"/>
  <c r="AD141" i="10"/>
  <c r="AF141" i="10"/>
  <c r="AE141" i="10"/>
  <c r="AI107" i="10"/>
  <c r="AH107" i="10"/>
  <c r="AE38" i="10"/>
  <c r="AG38" i="10"/>
  <c r="AF38" i="10"/>
  <c r="AD38" i="10"/>
  <c r="AI46" i="10"/>
  <c r="AH46" i="10"/>
  <c r="P58" i="7"/>
  <c r="L58" i="7"/>
  <c r="H58" i="7"/>
  <c r="N58" i="7"/>
  <c r="M58" i="7"/>
  <c r="K58" i="7"/>
  <c r="O58" i="7"/>
  <c r="J58" i="7"/>
  <c r="J34" i="7"/>
  <c r="H34" i="7"/>
  <c r="N34" i="7"/>
  <c r="O34" i="7"/>
  <c r="L34" i="7"/>
  <c r="M34" i="7"/>
  <c r="P34" i="7"/>
  <c r="K34" i="7"/>
  <c r="W49" i="7"/>
  <c r="AE17" i="10"/>
  <c r="AF17" i="10"/>
  <c r="AG17" i="10"/>
  <c r="AD17" i="10"/>
  <c r="AG150" i="10"/>
  <c r="AD150" i="10"/>
  <c r="AF150" i="10"/>
  <c r="AE150" i="10"/>
  <c r="H131" i="12"/>
  <c r="B131" i="12"/>
  <c r="I131" i="12"/>
  <c r="D131" i="12"/>
  <c r="A131" i="12" s="1"/>
  <c r="E131" i="12"/>
  <c r="I158" i="7"/>
  <c r="U158" i="7"/>
  <c r="T127" i="10"/>
  <c r="U127" i="10"/>
  <c r="AG23" i="10"/>
  <c r="AE23" i="10"/>
  <c r="AF23" i="10"/>
  <c r="AD23" i="10"/>
  <c r="AH39" i="10"/>
  <c r="AI39" i="10"/>
  <c r="AI79" i="10"/>
  <c r="AH79" i="10"/>
  <c r="AF138" i="10"/>
  <c r="AG138" i="10"/>
  <c r="AE138" i="10"/>
  <c r="AD138" i="10"/>
  <c r="M159" i="7"/>
  <c r="N159" i="7"/>
  <c r="M125" i="10"/>
  <c r="H125" i="10"/>
  <c r="X125" i="10"/>
  <c r="AC125" i="10"/>
  <c r="D125" i="10"/>
  <c r="Z125" i="10"/>
  <c r="AA125" i="10"/>
  <c r="S125" i="10"/>
  <c r="G125" i="10"/>
  <c r="V125" i="10"/>
  <c r="R125" i="10"/>
  <c r="Y125" i="10"/>
  <c r="K125" i="10"/>
  <c r="O125" i="10"/>
  <c r="I125" i="10"/>
  <c r="J125" i="10"/>
  <c r="P125" i="10"/>
  <c r="AB125" i="10"/>
  <c r="Q125" i="10"/>
  <c r="W125" i="10"/>
  <c r="F125" i="10"/>
  <c r="N125" i="10"/>
  <c r="E125" i="10"/>
  <c r="V35" i="10"/>
  <c r="Z35" i="10"/>
  <c r="AC35" i="10"/>
  <c r="AA35" i="10"/>
  <c r="X35" i="10"/>
  <c r="G35" i="10"/>
  <c r="K35" i="10"/>
  <c r="I35" i="10"/>
  <c r="AB35" i="10"/>
  <c r="Y35" i="10"/>
  <c r="S35" i="10"/>
  <c r="O35" i="10"/>
  <c r="J35" i="10"/>
  <c r="R35" i="10"/>
  <c r="Q35" i="10"/>
  <c r="D35" i="10"/>
  <c r="N35" i="10"/>
  <c r="E35" i="10"/>
  <c r="F35" i="10"/>
  <c r="P35" i="10"/>
  <c r="H35" i="10"/>
  <c r="M35" i="10"/>
  <c r="W35" i="10"/>
  <c r="W14" i="10" s="1"/>
  <c r="Q92" i="10"/>
  <c r="Z92" i="10"/>
  <c r="O92" i="10"/>
  <c r="AC92" i="10"/>
  <c r="AA92" i="10"/>
  <c r="R92" i="10"/>
  <c r="V92" i="10"/>
  <c r="M92" i="10"/>
  <c r="W92" i="10"/>
  <c r="H92" i="10"/>
  <c r="S92" i="10"/>
  <c r="G92" i="10"/>
  <c r="AB92" i="10"/>
  <c r="N92" i="10"/>
  <c r="F92" i="10"/>
  <c r="K92" i="10"/>
  <c r="X92" i="10"/>
  <c r="Y92" i="10"/>
  <c r="E92" i="10"/>
  <c r="I92" i="10"/>
  <c r="J92" i="10"/>
  <c r="D92" i="10"/>
  <c r="P92" i="10"/>
  <c r="L163" i="7"/>
  <c r="K163" i="7"/>
  <c r="J163" i="7"/>
  <c r="N163" i="7"/>
  <c r="H163" i="7"/>
  <c r="M163" i="7"/>
  <c r="P163" i="7"/>
  <c r="AE88" i="10"/>
  <c r="AG88" i="10"/>
  <c r="AF88" i="10"/>
  <c r="AD88" i="10"/>
  <c r="B110" i="13"/>
  <c r="H110" i="13"/>
  <c r="D110" i="13"/>
  <c r="I110" i="13"/>
  <c r="E110" i="13"/>
  <c r="H17" i="12"/>
  <c r="B17" i="12"/>
  <c r="E17" i="12"/>
  <c r="D17" i="12"/>
  <c r="A17" i="12" s="1"/>
  <c r="I17" i="12"/>
  <c r="W122" i="7"/>
  <c r="I144" i="7"/>
  <c r="F117" i="12"/>
  <c r="A117" i="12" s="1"/>
  <c r="F117" i="13"/>
  <c r="D154" i="13"/>
  <c r="A154" i="13" s="1"/>
  <c r="B154" i="13"/>
  <c r="I154" i="13"/>
  <c r="E154" i="13"/>
  <c r="H154" i="13"/>
  <c r="H99" i="12"/>
  <c r="I99" i="12"/>
  <c r="E99" i="12"/>
  <c r="D99" i="12"/>
  <c r="A99" i="12" s="1"/>
  <c r="B99" i="12"/>
  <c r="F101" i="13"/>
  <c r="A101" i="13" s="1"/>
  <c r="F101" i="12"/>
  <c r="A101" i="12" s="1"/>
  <c r="V179" i="7"/>
  <c r="W146" i="7"/>
  <c r="T108" i="7"/>
  <c r="W79" i="7"/>
  <c r="P70" i="7"/>
  <c r="O70" i="7"/>
  <c r="H70" i="7"/>
  <c r="N70" i="7"/>
  <c r="J70" i="7"/>
  <c r="M70" i="7"/>
  <c r="K70" i="7"/>
  <c r="L70" i="7"/>
  <c r="U142" i="7"/>
  <c r="F103" i="13"/>
  <c r="F103" i="12"/>
  <c r="A103" i="12" s="1"/>
  <c r="A130" i="7"/>
  <c r="F128" i="12"/>
  <c r="A128" i="12" s="1"/>
  <c r="A155" i="7"/>
  <c r="F128" i="13"/>
  <c r="B128" i="13"/>
  <c r="H128" i="13"/>
  <c r="E128" i="13"/>
  <c r="D128" i="13"/>
  <c r="A128" i="13" s="1"/>
  <c r="I128" i="13"/>
  <c r="A98" i="13"/>
  <c r="M69" i="7"/>
  <c r="K69" i="7"/>
  <c r="AD155" i="10"/>
  <c r="AG155" i="10"/>
  <c r="AE155" i="10"/>
  <c r="AF155" i="10"/>
  <c r="F105" i="13"/>
  <c r="A105" i="13" s="1"/>
  <c r="F105" i="12"/>
  <c r="A105" i="12" s="1"/>
  <c r="I132" i="7"/>
  <c r="V72" i="7"/>
  <c r="U19" i="10"/>
  <c r="T19" i="10"/>
  <c r="T161" i="10"/>
  <c r="U161" i="10"/>
  <c r="D60" i="13"/>
  <c r="A60" i="13" s="1"/>
  <c r="H60" i="13"/>
  <c r="I60" i="13"/>
  <c r="B60" i="13"/>
  <c r="E60" i="13"/>
  <c r="U107" i="10"/>
  <c r="T107" i="10"/>
  <c r="AF103" i="10"/>
  <c r="AG103" i="10"/>
  <c r="AE103" i="10"/>
  <c r="AD103" i="10"/>
  <c r="L35" i="7"/>
  <c r="P35" i="7"/>
  <c r="N35" i="7"/>
  <c r="J35" i="7"/>
  <c r="M35" i="7"/>
  <c r="O35" i="7"/>
  <c r="H35" i="7"/>
  <c r="K35" i="7"/>
  <c r="AI94" i="10"/>
  <c r="AH94" i="10"/>
  <c r="AI51" i="10"/>
  <c r="AH51" i="10"/>
  <c r="T69" i="10"/>
  <c r="U69" i="10"/>
  <c r="E26" i="13"/>
  <c r="I26" i="13"/>
  <c r="H26" i="13"/>
  <c r="D26" i="13"/>
  <c r="B26" i="13"/>
  <c r="E100" i="13"/>
  <c r="H100" i="13"/>
  <c r="B100" i="13"/>
  <c r="I100" i="13"/>
  <c r="D100" i="13"/>
  <c r="F100" i="12"/>
  <c r="I127" i="7"/>
  <c r="F100" i="13"/>
  <c r="AD153" i="10"/>
  <c r="AE153" i="10"/>
  <c r="AF153" i="10"/>
  <c r="AG153" i="10"/>
  <c r="U141" i="10"/>
  <c r="T141" i="10"/>
  <c r="AI150" i="10"/>
  <c r="AH150" i="10"/>
  <c r="O181" i="7"/>
  <c r="N181" i="7"/>
  <c r="H181" i="7"/>
  <c r="M181" i="7"/>
  <c r="K181" i="7"/>
  <c r="P181" i="7"/>
  <c r="J181" i="7"/>
  <c r="L181" i="7"/>
  <c r="U51" i="10"/>
  <c r="T51" i="10"/>
  <c r="S14" i="10"/>
  <c r="AD143" i="10"/>
  <c r="AE143" i="10"/>
  <c r="AF143" i="10"/>
  <c r="AG143" i="10"/>
  <c r="U150" i="10"/>
  <c r="T150" i="10"/>
  <c r="AH66" i="10"/>
  <c r="AI66" i="10"/>
  <c r="V158" i="7"/>
  <c r="U54" i="10"/>
  <c r="T54" i="10"/>
  <c r="AI78" i="10"/>
  <c r="AH78" i="10"/>
  <c r="AG78" i="10"/>
  <c r="AE78" i="10"/>
  <c r="AD78" i="10"/>
  <c r="AF78" i="10"/>
  <c r="A132" i="7"/>
  <c r="AI138" i="10"/>
  <c r="AH138" i="10"/>
  <c r="BB8" i="2"/>
  <c r="W74" i="7"/>
  <c r="F123" i="12"/>
  <c r="A123" i="12" s="1"/>
  <c r="F123" i="13"/>
  <c r="A123" i="13" s="1"/>
  <c r="I150" i="7"/>
  <c r="B74" i="13"/>
  <c r="H74" i="13"/>
  <c r="I74" i="13"/>
  <c r="D74" i="13"/>
  <c r="A74" i="13" s="1"/>
  <c r="E74" i="13"/>
  <c r="AH88" i="10"/>
  <c r="AI88" i="10"/>
  <c r="V122" i="7"/>
  <c r="H73" i="12"/>
  <c r="B73" i="12"/>
  <c r="E73" i="12"/>
  <c r="I73" i="12"/>
  <c r="D73" i="12"/>
  <c r="A73" i="12" s="1"/>
  <c r="F11" i="12"/>
  <c r="F11" i="13"/>
  <c r="A11" i="13" s="1"/>
  <c r="I38" i="7"/>
  <c r="V71" i="7"/>
  <c r="J119" i="7"/>
  <c r="H119" i="7"/>
  <c r="M119" i="7"/>
  <c r="O119" i="7"/>
  <c r="L119" i="7"/>
  <c r="K119" i="7"/>
  <c r="P119" i="7"/>
  <c r="N119" i="7"/>
  <c r="H134" i="12"/>
  <c r="B134" i="12"/>
  <c r="E134" i="12"/>
  <c r="I134" i="12"/>
  <c r="D134" i="12"/>
  <c r="A134" i="12" s="1"/>
  <c r="A128" i="7"/>
  <c r="U179" i="7"/>
  <c r="H166" i="7"/>
  <c r="J166" i="7"/>
  <c r="N166" i="7"/>
  <c r="P166" i="7"/>
  <c r="O166" i="7"/>
  <c r="L166" i="7"/>
  <c r="M166" i="7"/>
  <c r="K166" i="7"/>
  <c r="T138" i="7"/>
  <c r="F42" i="13"/>
  <c r="F42" i="12"/>
  <c r="V69" i="7"/>
  <c r="J124" i="7"/>
  <c r="AD114" i="10"/>
  <c r="AF114" i="10"/>
  <c r="AG114" i="10"/>
  <c r="AE114" i="10"/>
  <c r="AE162" i="10"/>
  <c r="AD162" i="10"/>
  <c r="AF162" i="10"/>
  <c r="AG162" i="10"/>
  <c r="W72" i="7"/>
  <c r="AI142" i="10"/>
  <c r="AH142" i="10"/>
  <c r="AG115" i="10"/>
  <c r="AF115" i="10"/>
  <c r="AE115" i="10"/>
  <c r="AD115" i="10"/>
  <c r="AH23" i="10"/>
  <c r="AI23" i="10"/>
  <c r="H83" i="7"/>
  <c r="K83" i="7"/>
  <c r="O83" i="7"/>
  <c r="N83" i="7"/>
  <c r="L83" i="7"/>
  <c r="J83" i="7"/>
  <c r="P83" i="7"/>
  <c r="M83" i="7"/>
  <c r="AH110" i="10"/>
  <c r="AI110" i="10"/>
  <c r="AE147" i="10"/>
  <c r="AD147" i="10"/>
  <c r="AG147" i="10"/>
  <c r="AF147" i="10"/>
  <c r="U109" i="10"/>
  <c r="T109" i="10"/>
  <c r="AH82" i="10"/>
  <c r="AI82" i="10"/>
  <c r="U159" i="7"/>
  <c r="AD123" i="10"/>
  <c r="AG123" i="10"/>
  <c r="AE123" i="10"/>
  <c r="AF123" i="10"/>
  <c r="T146" i="10"/>
  <c r="U146" i="10"/>
  <c r="D131" i="13"/>
  <c r="A131" i="13" s="1"/>
  <c r="E131" i="13"/>
  <c r="B131" i="13"/>
  <c r="I131" i="13"/>
  <c r="H131" i="13"/>
  <c r="O81" i="7"/>
  <c r="K81" i="7"/>
  <c r="L81" i="7"/>
  <c r="P81" i="7"/>
  <c r="H81" i="7"/>
  <c r="M81" i="7"/>
  <c r="N81" i="7"/>
  <c r="AG85" i="10"/>
  <c r="AF85" i="10"/>
  <c r="AD85" i="10"/>
  <c r="AE85" i="10"/>
  <c r="AF69" i="10"/>
  <c r="AE69" i="10"/>
  <c r="AD69" i="10"/>
  <c r="AG69" i="10"/>
  <c r="A65" i="7"/>
  <c r="A73" i="13"/>
  <c r="T163" i="10"/>
  <c r="U163" i="10"/>
  <c r="AH153" i="10"/>
  <c r="AI153" i="10"/>
  <c r="U139" i="10"/>
  <c r="T139" i="10"/>
  <c r="AF122" i="10"/>
  <c r="AE122" i="10"/>
  <c r="AD122" i="10"/>
  <c r="AG122" i="10"/>
  <c r="T16" i="10"/>
  <c r="U16" i="10"/>
  <c r="A11" i="12"/>
  <c r="H22" i="13"/>
  <c r="D22" i="13"/>
  <c r="I22" i="13"/>
  <c r="B22" i="13"/>
  <c r="E22" i="13"/>
  <c r="T49" i="7"/>
  <c r="AI158" i="10"/>
  <c r="AH158" i="10"/>
  <c r="AD66" i="10"/>
  <c r="AE66" i="10"/>
  <c r="AG66" i="10"/>
  <c r="AF66" i="10"/>
  <c r="AD127" i="10"/>
  <c r="AE127" i="10"/>
  <c r="AF127" i="10"/>
  <c r="AG127" i="10"/>
  <c r="A100" i="12"/>
  <c r="AD41" i="10"/>
  <c r="AF41" i="10"/>
  <c r="AG41" i="10"/>
  <c r="AE41" i="10"/>
  <c r="I97" i="7"/>
  <c r="N97" i="7" s="1"/>
  <c r="R97" i="7"/>
  <c r="C70" i="12"/>
  <c r="F97" i="7"/>
  <c r="C70" i="13"/>
  <c r="D97" i="7"/>
  <c r="G97" i="7"/>
  <c r="B97" i="7"/>
  <c r="E97" i="7"/>
  <c r="Q97" i="7"/>
  <c r="V97" i="7" s="1"/>
  <c r="B85" i="7"/>
  <c r="R85" i="7"/>
  <c r="C58" i="12"/>
  <c r="Q85" i="7"/>
  <c r="E85" i="7"/>
  <c r="C58" i="13"/>
  <c r="D85" i="7"/>
  <c r="G85" i="7"/>
  <c r="F85" i="7"/>
  <c r="K11" i="7" s="1"/>
  <c r="C82" i="13"/>
  <c r="R109" i="7"/>
  <c r="V109" i="7"/>
  <c r="C82" i="12"/>
  <c r="F109" i="7"/>
  <c r="B109" i="7"/>
  <c r="E109" i="7"/>
  <c r="Q109" i="7"/>
  <c r="G109" i="7"/>
  <c r="D109" i="7"/>
  <c r="T109" i="7" s="1"/>
  <c r="L5" i="9"/>
  <c r="E5" i="9"/>
  <c r="D144" i="12"/>
  <c r="A144" i="12" s="1"/>
  <c r="I144" i="12"/>
  <c r="H144" i="12"/>
  <c r="B144" i="12"/>
  <c r="E144" i="12"/>
  <c r="F47" i="13"/>
  <c r="A47" i="13" s="1"/>
  <c r="F47" i="12"/>
  <c r="A47" i="12" s="1"/>
  <c r="I74" i="7"/>
  <c r="U74" i="7"/>
  <c r="I32" i="13"/>
  <c r="B32" i="13"/>
  <c r="D32" i="13"/>
  <c r="A32" i="13" s="1"/>
  <c r="H32" i="13"/>
  <c r="E32" i="13"/>
  <c r="H14" i="12"/>
  <c r="I14" i="12"/>
  <c r="B14" i="12"/>
  <c r="E14" i="12"/>
  <c r="D14" i="12"/>
  <c r="A14" i="12" s="1"/>
  <c r="I88" i="7"/>
  <c r="F61" i="13"/>
  <c r="F61" i="12"/>
  <c r="H20" i="12"/>
  <c r="I20" i="12"/>
  <c r="B20" i="12"/>
  <c r="E20" i="12"/>
  <c r="D20" i="12"/>
  <c r="A20" i="12" s="1"/>
  <c r="F93" i="12"/>
  <c r="F93" i="13"/>
  <c r="I120" i="7"/>
  <c r="A120" i="7"/>
  <c r="T107" i="7"/>
  <c r="F110" i="13"/>
  <c r="F110" i="12"/>
  <c r="A110" i="12" s="1"/>
  <c r="I137" i="7"/>
  <c r="B19" i="13"/>
  <c r="H19" i="13"/>
  <c r="I19" i="13"/>
  <c r="D19" i="13"/>
  <c r="A19" i="13" s="1"/>
  <c r="E19" i="13"/>
  <c r="O163" i="7"/>
  <c r="K122" i="7"/>
  <c r="D95" i="12"/>
  <c r="I95" i="12"/>
  <c r="E95" i="12"/>
  <c r="H95" i="12"/>
  <c r="B95" i="12"/>
  <c r="T122" i="7"/>
  <c r="A38" i="7"/>
  <c r="T38" i="7"/>
  <c r="A144" i="7"/>
  <c r="U144" i="7"/>
  <c r="H99" i="13"/>
  <c r="I99" i="13"/>
  <c r="D99" i="13"/>
  <c r="A99" i="13" s="1"/>
  <c r="B99" i="13"/>
  <c r="E99" i="13"/>
  <c r="O126" i="7"/>
  <c r="L126" i="7"/>
  <c r="J126" i="7"/>
  <c r="K126" i="7"/>
  <c r="M126" i="7"/>
  <c r="N126" i="7"/>
  <c r="V126" i="7"/>
  <c r="D152" i="12"/>
  <c r="A152" i="12" s="1"/>
  <c r="B152" i="12"/>
  <c r="E152" i="12"/>
  <c r="I152" i="12"/>
  <c r="H152" i="12"/>
  <c r="W179" i="7"/>
  <c r="U146" i="7"/>
  <c r="F81" i="12"/>
  <c r="I108" i="7"/>
  <c r="A108" i="7"/>
  <c r="F81" i="13"/>
  <c r="O160" i="7"/>
  <c r="N160" i="7"/>
  <c r="M160" i="7"/>
  <c r="J160" i="7"/>
  <c r="H160" i="7"/>
  <c r="K160" i="7"/>
  <c r="P160" i="7"/>
  <c r="L160" i="7"/>
  <c r="T160" i="7"/>
  <c r="V160" i="7"/>
  <c r="T166" i="7"/>
  <c r="F78" i="13"/>
  <c r="I105" i="7"/>
  <c r="F78" i="12"/>
  <c r="W105" i="7"/>
  <c r="U104" i="7"/>
  <c r="T142" i="7"/>
  <c r="I130" i="7"/>
  <c r="V138" i="7"/>
  <c r="H66" i="12"/>
  <c r="B66" i="12"/>
  <c r="E66" i="12"/>
  <c r="I66" i="12"/>
  <c r="D66" i="12"/>
  <c r="A66" i="12" s="1"/>
  <c r="J164" i="7"/>
  <c r="K164" i="7"/>
  <c r="N164" i="7"/>
  <c r="P164" i="7"/>
  <c r="O164" i="7"/>
  <c r="M164" i="7"/>
  <c r="L164" i="7"/>
  <c r="H164" i="7"/>
  <c r="I155" i="7"/>
  <c r="H66" i="7"/>
  <c r="J66" i="7"/>
  <c r="K66" i="7"/>
  <c r="L66" i="7"/>
  <c r="M66" i="7"/>
  <c r="P66" i="7"/>
  <c r="O66" i="7"/>
  <c r="N66" i="7"/>
  <c r="K115" i="7"/>
  <c r="J115" i="7"/>
  <c r="H115" i="7"/>
  <c r="O115" i="7"/>
  <c r="P115" i="7"/>
  <c r="L115" i="7"/>
  <c r="N115" i="7"/>
  <c r="M115" i="7"/>
  <c r="U120" i="10"/>
  <c r="T120" i="10"/>
  <c r="K174" i="7"/>
  <c r="H174" i="7"/>
  <c r="P174" i="7"/>
  <c r="N174" i="7"/>
  <c r="J174" i="7"/>
  <c r="M174" i="7"/>
  <c r="O174" i="7"/>
  <c r="L174" i="7"/>
  <c r="A137" i="7"/>
  <c r="T45" i="10"/>
  <c r="U45" i="10"/>
  <c r="A16" i="13"/>
  <c r="P55" i="7"/>
  <c r="J55" i="7"/>
  <c r="H55" i="7"/>
  <c r="O55" i="7"/>
  <c r="N55" i="7"/>
  <c r="M55" i="7"/>
  <c r="K55" i="7"/>
  <c r="L55" i="7"/>
  <c r="H69" i="7"/>
  <c r="P69" i="7"/>
  <c r="E42" i="12"/>
  <c r="I42" i="12"/>
  <c r="H42" i="12"/>
  <c r="D42" i="12"/>
  <c r="B42" i="12"/>
  <c r="L124" i="7"/>
  <c r="P124" i="7"/>
  <c r="A124" i="7"/>
  <c r="V124" i="7"/>
  <c r="P167" i="7"/>
  <c r="F140" i="13"/>
  <c r="F140" i="12"/>
  <c r="T167" i="7"/>
  <c r="A125" i="7"/>
  <c r="M145" i="7"/>
  <c r="H145" i="7"/>
  <c r="P145" i="7"/>
  <c r="N145" i="7"/>
  <c r="J145" i="7"/>
  <c r="O145" i="7"/>
  <c r="K145" i="7"/>
  <c r="L145" i="7"/>
  <c r="L107" i="7"/>
  <c r="H107" i="7"/>
  <c r="N107" i="7"/>
  <c r="K107" i="7"/>
  <c r="M107" i="7"/>
  <c r="J107" i="7"/>
  <c r="O107" i="7"/>
  <c r="P107" i="7"/>
  <c r="AF67" i="10"/>
  <c r="AE67" i="10"/>
  <c r="AD67" i="10"/>
  <c r="AG67" i="10"/>
  <c r="U42" i="10"/>
  <c r="T42" i="10"/>
  <c r="AH19" i="10"/>
  <c r="AI19" i="10"/>
  <c r="U162" i="10"/>
  <c r="T162" i="10"/>
  <c r="T102" i="10"/>
  <c r="U102" i="10"/>
  <c r="AE119" i="10"/>
  <c r="AG119" i="10"/>
  <c r="AD119" i="10"/>
  <c r="AF119" i="10"/>
  <c r="F107" i="12"/>
  <c r="A107" i="12" s="1"/>
  <c r="A134" i="7"/>
  <c r="I134" i="7"/>
  <c r="F107" i="13"/>
  <c r="A107" i="13" s="1"/>
  <c r="AF43" i="10"/>
  <c r="AD43" i="10"/>
  <c r="AG43" i="10"/>
  <c r="AE43" i="10"/>
  <c r="M43" i="7"/>
  <c r="J43" i="7"/>
  <c r="P43" i="7"/>
  <c r="N43" i="7"/>
  <c r="L43" i="7"/>
  <c r="O43" i="7"/>
  <c r="H43" i="7"/>
  <c r="K43" i="7"/>
  <c r="A136" i="13"/>
  <c r="H87" i="7"/>
  <c r="L87" i="7"/>
  <c r="N87" i="7"/>
  <c r="K87" i="7"/>
  <c r="U142" i="10"/>
  <c r="T142" i="10"/>
  <c r="AI30" i="10"/>
  <c r="AH30" i="10"/>
  <c r="U111" i="10"/>
  <c r="T111" i="10"/>
  <c r="AD158" i="10"/>
  <c r="AE158" i="10"/>
  <c r="AF158" i="10"/>
  <c r="AG158" i="10"/>
  <c r="A127" i="7"/>
  <c r="U59" i="10"/>
  <c r="T59" i="10"/>
  <c r="N79" i="7"/>
  <c r="J79" i="7"/>
  <c r="H79" i="7"/>
  <c r="K79" i="7"/>
  <c r="O79" i="7"/>
  <c r="P79" i="7"/>
  <c r="M79" i="7"/>
  <c r="L79" i="7"/>
  <c r="H50" i="7"/>
  <c r="P50" i="7"/>
  <c r="K50" i="7"/>
  <c r="N50" i="7"/>
  <c r="L50" i="7"/>
  <c r="M50" i="7"/>
  <c r="O50" i="7"/>
  <c r="J50" i="7"/>
  <c r="M90" i="7"/>
  <c r="L90" i="7"/>
  <c r="K90" i="7"/>
  <c r="J90" i="7"/>
  <c r="N90" i="7"/>
  <c r="P90" i="7"/>
  <c r="O90" i="7"/>
  <c r="H90" i="7"/>
  <c r="AE110" i="10"/>
  <c r="AD110" i="10"/>
  <c r="AG110" i="10"/>
  <c r="AF110" i="10"/>
  <c r="T94" i="10"/>
  <c r="U94" i="10"/>
  <c r="B132" i="13"/>
  <c r="D132" i="13"/>
  <c r="A132" i="13" s="1"/>
  <c r="H132" i="13"/>
  <c r="E132" i="13"/>
  <c r="I132" i="13"/>
  <c r="W159" i="7"/>
  <c r="AD146" i="10"/>
  <c r="AE146" i="10"/>
  <c r="AG146" i="10"/>
  <c r="AF146" i="10"/>
  <c r="T122" i="10"/>
  <c r="U122" i="10"/>
  <c r="AD59" i="10"/>
  <c r="AE59" i="10"/>
  <c r="AF59" i="10"/>
  <c r="AG59" i="10"/>
  <c r="AI99" i="10"/>
  <c r="AH99" i="10"/>
  <c r="T53" i="7"/>
  <c r="I38" i="12"/>
  <c r="H38" i="12"/>
  <c r="D38" i="12"/>
  <c r="E38" i="12"/>
  <c r="B38" i="12"/>
  <c r="E38" i="13"/>
  <c r="D38" i="13"/>
  <c r="H38" i="13"/>
  <c r="B38" i="13"/>
  <c r="I38" i="13"/>
  <c r="V65" i="7"/>
  <c r="T32" i="10"/>
  <c r="U32" i="10"/>
  <c r="W127" i="7"/>
  <c r="AG163" i="10"/>
  <c r="AE163" i="10"/>
  <c r="AF163" i="10"/>
  <c r="AD163" i="10"/>
  <c r="AH139" i="10"/>
  <c r="AI139" i="10"/>
  <c r="AI141" i="10"/>
  <c r="AH141" i="10"/>
  <c r="AG107" i="10"/>
  <c r="AF107" i="10"/>
  <c r="AD107" i="10"/>
  <c r="AE107" i="10"/>
  <c r="U46" i="10"/>
  <c r="T46" i="10"/>
  <c r="AE82" i="10"/>
  <c r="AF82" i="10"/>
  <c r="AG82" i="10"/>
  <c r="AD82" i="10"/>
  <c r="AI54" i="10"/>
  <c r="AH54" i="10"/>
  <c r="F22" i="13"/>
  <c r="I49" i="7"/>
  <c r="F22" i="12"/>
  <c r="AH127" i="10"/>
  <c r="AI127" i="10"/>
  <c r="T66" i="10"/>
  <c r="U66" i="10"/>
  <c r="A69" i="13"/>
  <c r="U17" i="10"/>
  <c r="T17" i="10"/>
  <c r="AH17" i="10"/>
  <c r="AI17" i="10"/>
  <c r="AF99" i="10"/>
  <c r="AD99" i="10"/>
  <c r="AG99" i="10"/>
  <c r="AE99" i="10"/>
  <c r="T99" i="10"/>
  <c r="U99" i="10"/>
  <c r="T87" i="10"/>
  <c r="U87" i="10"/>
  <c r="AE46" i="10"/>
  <c r="AD46" i="10"/>
  <c r="AF46" i="10"/>
  <c r="AG46" i="10"/>
  <c r="AG79" i="10"/>
  <c r="AD79" i="10"/>
  <c r="AF79" i="10"/>
  <c r="AE79" i="10"/>
  <c r="CG60" i="2"/>
  <c r="CJ60" i="2" s="1"/>
  <c r="CG45" i="2"/>
  <c r="CJ45" i="2" s="1"/>
  <c r="CG96" i="2"/>
  <c r="CJ96" i="2" s="1"/>
  <c r="CG97" i="2"/>
  <c r="CJ97" i="2" s="1"/>
  <c r="AI145" i="2"/>
  <c r="L151" i="10" s="1"/>
  <c r="AI59" i="2"/>
  <c r="AI91" i="2"/>
  <c r="CG50" i="2"/>
  <c r="CJ50" i="2" s="1"/>
  <c r="AI134" i="2"/>
  <c r="L140" i="10" s="1"/>
  <c r="CG112" i="2"/>
  <c r="CJ112" i="2" s="1"/>
  <c r="AI52" i="2"/>
  <c r="AI125" i="2"/>
  <c r="CG119" i="2"/>
  <c r="CJ119" i="2" s="1"/>
  <c r="AI39" i="2"/>
  <c r="CG49" i="2"/>
  <c r="CJ49" i="2" s="1"/>
  <c r="AI139" i="2"/>
  <c r="L145" i="10" s="1"/>
  <c r="AI32" i="2"/>
  <c r="CG14" i="2"/>
  <c r="CJ14" i="2" s="1"/>
  <c r="AI121" i="2"/>
  <c r="AI31" i="2"/>
  <c r="AI150" i="2"/>
  <c r="L156" i="10" s="1"/>
  <c r="AI144" i="2"/>
  <c r="L150" i="10" s="1"/>
  <c r="AI111" i="2"/>
  <c r="CG83" i="2"/>
  <c r="CJ83" i="2" s="1"/>
  <c r="CG77" i="2"/>
  <c r="CJ77" i="2" s="1"/>
  <c r="AI46" i="2"/>
  <c r="AI25" i="2"/>
  <c r="CG31" i="2"/>
  <c r="CJ31" i="2" s="1"/>
  <c r="AI140" i="2"/>
  <c r="L146" i="10" s="1"/>
  <c r="AI99" i="2"/>
  <c r="CG80" i="2"/>
  <c r="CJ80" i="2" s="1"/>
  <c r="CG43" i="2"/>
  <c r="CJ43" i="2" s="1"/>
  <c r="AI130" i="2"/>
  <c r="L136" i="10" s="1"/>
  <c r="CG102" i="2"/>
  <c r="CJ102" i="2" s="1"/>
  <c r="CG120" i="2"/>
  <c r="CJ120" i="2" s="1"/>
  <c r="AI34" i="2"/>
  <c r="CG71" i="2"/>
  <c r="CJ71" i="2" s="1"/>
  <c r="AI89" i="2"/>
  <c r="CG114" i="2"/>
  <c r="CJ114" i="2" s="1"/>
  <c r="CG12" i="2"/>
  <c r="CJ12" i="2" s="1"/>
  <c r="AI75" i="2"/>
  <c r="AI142" i="2"/>
  <c r="L148" i="10" s="1"/>
  <c r="AI146" i="2"/>
  <c r="L152" i="10" s="1"/>
  <c r="AI27" i="2"/>
  <c r="CG18" i="2"/>
  <c r="CJ18" i="2" s="1"/>
  <c r="CG107" i="2"/>
  <c r="CJ107" i="2" s="1"/>
  <c r="CG109" i="2"/>
  <c r="CJ109" i="2" s="1"/>
  <c r="CG94" i="2"/>
  <c r="CJ94" i="2" s="1"/>
  <c r="AI44" i="2"/>
  <c r="AI43" i="2"/>
  <c r="AI96" i="2"/>
  <c r="CG125" i="2"/>
  <c r="CJ125" i="2" s="1"/>
  <c r="AI108" i="2"/>
  <c r="AI16" i="2"/>
  <c r="AI55" i="2"/>
  <c r="AI100" i="2"/>
  <c r="CG54" i="2"/>
  <c r="CJ54" i="2" s="1"/>
  <c r="AI81" i="2"/>
  <c r="AI124" i="2"/>
  <c r="AI97" i="2"/>
  <c r="AI48" i="2"/>
  <c r="CG25" i="2"/>
  <c r="CJ25" i="2" s="1"/>
  <c r="AI110" i="2"/>
  <c r="CG76" i="2"/>
  <c r="CJ76" i="2" s="1"/>
  <c r="CG116" i="2"/>
  <c r="CJ116" i="2" s="1"/>
  <c r="CG87" i="2"/>
  <c r="CJ87" i="2" s="1"/>
  <c r="AI109" i="2"/>
  <c r="CG32" i="2"/>
  <c r="CJ32" i="2" s="1"/>
  <c r="AI157" i="2"/>
  <c r="L163" i="10" s="1"/>
  <c r="AI15" i="2"/>
  <c r="AI66" i="2"/>
  <c r="AI95" i="2"/>
  <c r="AI138" i="2"/>
  <c r="L144" i="10" s="1"/>
  <c r="AI115" i="2"/>
  <c r="AI155" i="2"/>
  <c r="L161" i="10" s="1"/>
  <c r="AI135" i="2"/>
  <c r="L141" i="10" s="1"/>
  <c r="AI64" i="2"/>
  <c r="CG21" i="2"/>
  <c r="CJ21" i="2" s="1"/>
  <c r="AI107" i="2"/>
  <c r="CG35" i="2"/>
  <c r="CJ35" i="2" s="1"/>
  <c r="CG128" i="2"/>
  <c r="CJ128" i="2" s="1"/>
  <c r="AI123" i="2"/>
  <c r="CG78" i="2"/>
  <c r="CJ78" i="2" s="1"/>
  <c r="CG123" i="2"/>
  <c r="CJ123" i="2" s="1"/>
  <c r="CG90" i="2"/>
  <c r="CJ90" i="2" s="1"/>
  <c r="AI19" i="2"/>
  <c r="CG101" i="2"/>
  <c r="CJ101" i="2" s="1"/>
  <c r="AI103" i="2"/>
  <c r="AI92" i="2"/>
  <c r="AI77" i="2"/>
  <c r="CG108" i="2"/>
  <c r="CJ108" i="2" s="1"/>
  <c r="CG13" i="2"/>
  <c r="CJ13" i="2" s="1"/>
  <c r="CG44" i="2"/>
  <c r="CJ44" i="2" s="1"/>
  <c r="CG30" i="2"/>
  <c r="CJ30" i="2" s="1"/>
  <c r="CG16" i="2"/>
  <c r="CJ16" i="2" s="1"/>
  <c r="AI53" i="2"/>
  <c r="AI61" i="2"/>
  <c r="CG33" i="2"/>
  <c r="CJ33" i="2" s="1"/>
  <c r="CG89" i="2"/>
  <c r="CJ89" i="2" s="1"/>
  <c r="CG28" i="2"/>
  <c r="CJ28" i="2" s="1"/>
  <c r="AI26" i="2"/>
  <c r="AI151" i="2"/>
  <c r="L157" i="10" s="1"/>
  <c r="AI78" i="2"/>
  <c r="AI83" i="2"/>
  <c r="CG36" i="2"/>
  <c r="CJ36" i="2" s="1"/>
  <c r="AI88" i="2"/>
  <c r="AI137" i="2"/>
  <c r="L143" i="10" s="1"/>
  <c r="CG115" i="2"/>
  <c r="CJ115" i="2" s="1"/>
  <c r="CG74" i="2"/>
  <c r="CJ74" i="2" s="1"/>
  <c r="CG55" i="2"/>
  <c r="CJ55" i="2" s="1"/>
  <c r="AI114" i="2"/>
  <c r="AI11" i="2"/>
  <c r="CG68" i="2"/>
  <c r="CJ68" i="2" s="1"/>
  <c r="AI28" i="2"/>
  <c r="AI17" i="2"/>
  <c r="CG99" i="2"/>
  <c r="CJ99" i="2" s="1"/>
  <c r="CG66" i="2"/>
  <c r="CJ66" i="2" s="1"/>
  <c r="CG52" i="2"/>
  <c r="CJ52" i="2" s="1"/>
  <c r="CG11" i="2"/>
  <c r="CJ11" i="2" s="1"/>
  <c r="AI35" i="2"/>
  <c r="AI69" i="2"/>
  <c r="AI158" i="2"/>
  <c r="L164" i="10" s="1"/>
  <c r="CG40" i="2"/>
  <c r="CJ40" i="2" s="1"/>
  <c r="AI152" i="2"/>
  <c r="L158" i="10" s="1"/>
  <c r="CG91" i="2"/>
  <c r="CJ91" i="2" s="1"/>
  <c r="CG88" i="2"/>
  <c r="CJ88" i="2" s="1"/>
  <c r="AI80" i="2"/>
  <c r="AI29" i="2"/>
  <c r="AI112" i="2"/>
  <c r="AI120" i="2"/>
  <c r="AI128" i="2"/>
  <c r="AI72" i="2"/>
  <c r="CG92" i="2"/>
  <c r="CJ92" i="2" s="1"/>
  <c r="AI106" i="2"/>
  <c r="CG58" i="2"/>
  <c r="CJ58" i="2" s="1"/>
  <c r="AI65" i="2"/>
  <c r="CG106" i="2"/>
  <c r="CJ106" i="2" s="1"/>
  <c r="AI117" i="2"/>
  <c r="CG73" i="2"/>
  <c r="CJ73" i="2" s="1"/>
  <c r="AI133" i="2"/>
  <c r="L139" i="10" s="1"/>
  <c r="AI12" i="2"/>
  <c r="CG17" i="2"/>
  <c r="CJ17" i="2" s="1"/>
  <c r="AI68" i="2"/>
  <c r="CG122" i="2"/>
  <c r="CJ122" i="2" s="1"/>
  <c r="AI113" i="2"/>
  <c r="AI71" i="2"/>
  <c r="AI116" i="2"/>
  <c r="AI37" i="2"/>
  <c r="AI10" i="2"/>
  <c r="CG39" i="2"/>
  <c r="CJ39" i="2" s="1"/>
  <c r="AI56" i="2"/>
  <c r="CG84" i="2"/>
  <c r="CJ84" i="2" s="1"/>
  <c r="AI141" i="2"/>
  <c r="L147" i="10" s="1"/>
  <c r="AI93" i="2"/>
  <c r="CG23" i="2"/>
  <c r="CJ23" i="2" s="1"/>
  <c r="AI23" i="2"/>
  <c r="CG75" i="2"/>
  <c r="CJ75" i="2" s="1"/>
  <c r="AI63" i="2"/>
  <c r="CG70" i="2"/>
  <c r="CJ70" i="2" s="1"/>
  <c r="AI51" i="2"/>
  <c r="AI30" i="2"/>
  <c r="CG37" i="2"/>
  <c r="CJ37" i="2" s="1"/>
  <c r="AI129" i="2"/>
  <c r="L135" i="10" s="1"/>
  <c r="AI33" i="2"/>
  <c r="AI85" i="2"/>
  <c r="CG124" i="2"/>
  <c r="CJ124" i="2" s="1"/>
  <c r="AI47" i="2"/>
  <c r="CG29" i="2"/>
  <c r="CJ29" i="2" s="1"/>
  <c r="AI82" i="2"/>
  <c r="AI73" i="2"/>
  <c r="AI67" i="2"/>
  <c r="AI143" i="2"/>
  <c r="L149" i="10" s="1"/>
  <c r="CG38" i="2"/>
  <c r="CJ38" i="2" s="1"/>
  <c r="CG100" i="2"/>
  <c r="CJ100" i="2" s="1"/>
  <c r="AI18" i="2"/>
  <c r="CG15" i="2"/>
  <c r="CJ15" i="2" s="1"/>
  <c r="CG10" i="2"/>
  <c r="CJ10" i="2" s="1"/>
  <c r="CG81" i="2"/>
  <c r="CJ81" i="2" s="1"/>
  <c r="CG57" i="2"/>
  <c r="CJ57" i="2" s="1"/>
  <c r="CG117" i="2"/>
  <c r="CJ117" i="2" s="1"/>
  <c r="CG56" i="2"/>
  <c r="CJ56" i="2" s="1"/>
  <c r="CG59" i="2"/>
  <c r="CJ59" i="2" s="1"/>
  <c r="CG47" i="2"/>
  <c r="CJ47" i="2" s="1"/>
  <c r="AI156" i="2"/>
  <c r="L162" i="10" s="1"/>
  <c r="CG62" i="2"/>
  <c r="CJ62" i="2" s="1"/>
  <c r="AI58" i="2"/>
  <c r="CG20" i="2"/>
  <c r="CJ20" i="2" s="1"/>
  <c r="CG67" i="2"/>
  <c r="CJ67" i="2" s="1"/>
  <c r="AI74" i="2"/>
  <c r="CG121" i="2"/>
  <c r="CJ121" i="2" s="1"/>
  <c r="AI98" i="2"/>
  <c r="CG65" i="2"/>
  <c r="CJ65" i="2" s="1"/>
  <c r="AI136" i="2"/>
  <c r="L142" i="10" s="1"/>
  <c r="AI57" i="2"/>
  <c r="AI102" i="2"/>
  <c r="AI86" i="2"/>
  <c r="AI49" i="2"/>
  <c r="AI105" i="2"/>
  <c r="CG22" i="2"/>
  <c r="CJ22" i="2" s="1"/>
  <c r="AI119" i="2"/>
  <c r="AI149" i="2"/>
  <c r="L155" i="10" s="1"/>
  <c r="CG86" i="2"/>
  <c r="CJ86" i="2" s="1"/>
  <c r="CG98" i="2"/>
  <c r="CJ98" i="2" s="1"/>
  <c r="CG82" i="2"/>
  <c r="CJ82" i="2" s="1"/>
  <c r="AI154" i="2"/>
  <c r="L160" i="10" s="1"/>
  <c r="CG42" i="2"/>
  <c r="CJ42" i="2" s="1"/>
  <c r="CG51" i="2"/>
  <c r="CJ51" i="2" s="1"/>
  <c r="CG113" i="2"/>
  <c r="CJ113" i="2" s="1"/>
  <c r="AI40" i="2"/>
  <c r="AI60" i="2"/>
  <c r="AI94" i="2"/>
  <c r="AI79" i="2"/>
  <c r="AI131" i="2"/>
  <c r="L137" i="10" s="1"/>
  <c r="CG72" i="2"/>
  <c r="CJ72" i="2" s="1"/>
  <c r="AI14" i="2"/>
  <c r="CG53" i="2"/>
  <c r="CJ53" i="2" s="1"/>
  <c r="AI104" i="2"/>
  <c r="CG48" i="2"/>
  <c r="CJ48" i="2" s="1"/>
  <c r="AI70" i="2"/>
  <c r="CG26" i="2"/>
  <c r="CJ26" i="2" s="1"/>
  <c r="CG46" i="2"/>
  <c r="CJ46" i="2" s="1"/>
  <c r="AI41" i="2"/>
  <c r="AI132" i="2"/>
  <c r="L138" i="10" s="1"/>
  <c r="CG111" i="2"/>
  <c r="CJ111" i="2" s="1"/>
  <c r="AI90" i="2"/>
  <c r="AI127" i="2"/>
  <c r="AI9" i="2"/>
  <c r="AI21" i="2"/>
  <c r="CG24" i="2"/>
  <c r="CJ24" i="2" s="1"/>
  <c r="AI13" i="2"/>
  <c r="AI38" i="2"/>
  <c r="CG19" i="2"/>
  <c r="CJ19" i="2" s="1"/>
  <c r="AI148" i="2"/>
  <c r="L154" i="10" s="1"/>
  <c r="CG110" i="2"/>
  <c r="CJ110" i="2" s="1"/>
  <c r="CG105" i="2"/>
  <c r="CJ105" i="2" s="1"/>
  <c r="AI118" i="2"/>
  <c r="CG118" i="2"/>
  <c r="CJ118" i="2" s="1"/>
  <c r="CG104" i="2"/>
  <c r="CJ104" i="2" s="1"/>
  <c r="AI147" i="2"/>
  <c r="L153" i="10" s="1"/>
  <c r="D8" i="10"/>
  <c r="CG27" i="2"/>
  <c r="CJ27" i="2" s="1"/>
  <c r="AI22" i="2"/>
  <c r="AI24" i="2"/>
  <c r="CG34" i="2"/>
  <c r="CJ34" i="2" s="1"/>
  <c r="CG95" i="2"/>
  <c r="CJ95" i="2" s="1"/>
  <c r="AI42" i="2"/>
  <c r="CG69" i="2"/>
  <c r="CJ69" i="2" s="1"/>
  <c r="AI87" i="2"/>
  <c r="AI101" i="2"/>
  <c r="AI126" i="2"/>
  <c r="CG9" i="2"/>
  <c r="CG85" i="2"/>
  <c r="CJ85" i="2" s="1"/>
  <c r="CG127" i="2"/>
  <c r="CJ127" i="2" s="1"/>
  <c r="AI50" i="2"/>
  <c r="AI54" i="2"/>
  <c r="CG103" i="2"/>
  <c r="CJ103" i="2" s="1"/>
  <c r="CG63" i="2"/>
  <c r="CJ63" i="2" s="1"/>
  <c r="CG41" i="2"/>
  <c r="CJ41" i="2" s="1"/>
  <c r="AI62" i="2"/>
  <c r="CG64" i="2"/>
  <c r="CJ64" i="2" s="1"/>
  <c r="CG126" i="2"/>
  <c r="CJ126" i="2" s="1"/>
  <c r="AI36" i="2"/>
  <c r="AI122" i="2"/>
  <c r="AI20" i="2"/>
  <c r="AI84" i="2"/>
  <c r="CG79" i="2"/>
  <c r="CJ79" i="2" s="1"/>
  <c r="CG61" i="2"/>
  <c r="CJ61" i="2" s="1"/>
  <c r="AI153" i="2"/>
  <c r="L159" i="10" s="1"/>
  <c r="AI45" i="2"/>
  <c r="CG93" i="2"/>
  <c r="CJ93" i="2" s="1"/>
  <c r="AI76" i="2"/>
  <c r="U71" i="10" l="1"/>
  <c r="T71" i="10"/>
  <c r="H126" i="12"/>
  <c r="B126" i="12"/>
  <c r="E126" i="12"/>
  <c r="I126" i="12"/>
  <c r="D126" i="12"/>
  <c r="AI93" i="10"/>
  <c r="AH93" i="10"/>
  <c r="J139" i="7"/>
  <c r="L139" i="7"/>
  <c r="O139" i="7"/>
  <c r="M139" i="7"/>
  <c r="H139" i="7"/>
  <c r="N139" i="7"/>
  <c r="K139" i="7"/>
  <c r="P139" i="7"/>
  <c r="AF156" i="10"/>
  <c r="AD156" i="10"/>
  <c r="AE156" i="10"/>
  <c r="AG156" i="10"/>
  <c r="AD7" i="2"/>
  <c r="AE7" i="2" s="1"/>
  <c r="AF7" i="2" s="1"/>
  <c r="AG7" i="2" s="1"/>
  <c r="AH7" i="2" s="1"/>
  <c r="AI7" i="2" s="1"/>
  <c r="AJ7" i="2" s="1"/>
  <c r="H19" i="1"/>
  <c r="D122" i="12"/>
  <c r="A122" i="12" s="1"/>
  <c r="I122" i="12"/>
  <c r="H122" i="12"/>
  <c r="E122" i="12"/>
  <c r="B122" i="12"/>
  <c r="AI57" i="10"/>
  <c r="AH57" i="10"/>
  <c r="A42" i="12"/>
  <c r="A81" i="12"/>
  <c r="T20" i="10"/>
  <c r="L97" i="7"/>
  <c r="W97" i="7"/>
  <c r="L149" i="7"/>
  <c r="M149" i="7"/>
  <c r="A136" i="12"/>
  <c r="W52" i="7"/>
  <c r="U154" i="7"/>
  <c r="A117" i="13"/>
  <c r="H98" i="7"/>
  <c r="K98" i="7"/>
  <c r="N98" i="7"/>
  <c r="J98" i="7"/>
  <c r="O98" i="7"/>
  <c r="P98" i="7"/>
  <c r="M98" i="7"/>
  <c r="L98" i="7"/>
  <c r="I116" i="7"/>
  <c r="F89" i="13"/>
  <c r="F89" i="12"/>
  <c r="A116" i="7"/>
  <c r="W116" i="7"/>
  <c r="V116" i="7"/>
  <c r="U116" i="7"/>
  <c r="T116" i="7"/>
  <c r="L162" i="7"/>
  <c r="H162" i="7"/>
  <c r="N162" i="7"/>
  <c r="J162" i="7"/>
  <c r="M162" i="7"/>
  <c r="O162" i="7"/>
  <c r="K162" i="7"/>
  <c r="P162" i="7"/>
  <c r="B133" i="13"/>
  <c r="D133" i="13"/>
  <c r="E133" i="13"/>
  <c r="I133" i="13"/>
  <c r="H133" i="13"/>
  <c r="H61" i="13"/>
  <c r="B61" i="13"/>
  <c r="I61" i="13"/>
  <c r="E61" i="13"/>
  <c r="D61" i="13"/>
  <c r="M153" i="7"/>
  <c r="T118" i="10"/>
  <c r="U118" i="10"/>
  <c r="AI118" i="10"/>
  <c r="AH118" i="10"/>
  <c r="B93" i="13"/>
  <c r="H93" i="13"/>
  <c r="I93" i="13"/>
  <c r="D93" i="13"/>
  <c r="A93" i="13" s="1"/>
  <c r="E93" i="13"/>
  <c r="B83" i="12"/>
  <c r="D83" i="12"/>
  <c r="I83" i="12"/>
  <c r="E83" i="12"/>
  <c r="H83" i="12"/>
  <c r="AI20" i="10"/>
  <c r="AH20" i="10"/>
  <c r="AD136" i="10"/>
  <c r="AG136" i="10"/>
  <c r="U136" i="10"/>
  <c r="T136" i="10"/>
  <c r="AH156" i="10"/>
  <c r="AI156" i="10"/>
  <c r="U149" i="7"/>
  <c r="A149" i="7"/>
  <c r="V149" i="7"/>
  <c r="T149" i="7"/>
  <c r="W149" i="7"/>
  <c r="F96" i="12"/>
  <c r="A96" i="12" s="1"/>
  <c r="F96" i="13"/>
  <c r="I96" i="12"/>
  <c r="B96" i="12"/>
  <c r="H96" i="12"/>
  <c r="D96" i="12"/>
  <c r="E96" i="12"/>
  <c r="AE71" i="10"/>
  <c r="AG71" i="10"/>
  <c r="AD71" i="10"/>
  <c r="AF71" i="10"/>
  <c r="AG106" i="10"/>
  <c r="AE106" i="10"/>
  <c r="AF106" i="10"/>
  <c r="AD106" i="10"/>
  <c r="AF130" i="10"/>
  <c r="AE130" i="10"/>
  <c r="AD130" i="10"/>
  <c r="AG130" i="10"/>
  <c r="AI60" i="10"/>
  <c r="AH60" i="10"/>
  <c r="AD60" i="10"/>
  <c r="AG60" i="10"/>
  <c r="AF60" i="10"/>
  <c r="AE60" i="10"/>
  <c r="A95" i="12"/>
  <c r="A61" i="13"/>
  <c r="A85" i="7"/>
  <c r="N149" i="7"/>
  <c r="A140" i="13"/>
  <c r="M113" i="7"/>
  <c r="H113" i="7"/>
  <c r="L113" i="7"/>
  <c r="J113" i="7"/>
  <c r="P113" i="7"/>
  <c r="N113" i="7"/>
  <c r="K113" i="7"/>
  <c r="O113" i="7"/>
  <c r="A50" i="13"/>
  <c r="AE118" i="10"/>
  <c r="AD118" i="10"/>
  <c r="AF118" i="10"/>
  <c r="AG118" i="10"/>
  <c r="B93" i="12"/>
  <c r="E93" i="12"/>
  <c r="I93" i="12"/>
  <c r="D93" i="12"/>
  <c r="H93" i="12"/>
  <c r="U132" i="10"/>
  <c r="T132" i="10"/>
  <c r="F83" i="13"/>
  <c r="I110" i="7"/>
  <c r="F83" i="12"/>
  <c r="AE133" i="10"/>
  <c r="AD133" i="10"/>
  <c r="AF133" i="10"/>
  <c r="AG133" i="10"/>
  <c r="F122" i="12"/>
  <c r="F122" i="13"/>
  <c r="A122" i="13" s="1"/>
  <c r="AF57" i="10"/>
  <c r="AE57" i="10"/>
  <c r="AD57" i="10"/>
  <c r="AG57" i="10"/>
  <c r="AH77" i="10"/>
  <c r="AI77" i="10"/>
  <c r="U77" i="10"/>
  <c r="T77" i="10"/>
  <c r="I89" i="13"/>
  <c r="D89" i="13"/>
  <c r="E89" i="13"/>
  <c r="H89" i="13"/>
  <c r="B89" i="13"/>
  <c r="N153" i="7"/>
  <c r="H153" i="7"/>
  <c r="J153" i="7"/>
  <c r="O153" i="7"/>
  <c r="L153" i="7"/>
  <c r="P153" i="7"/>
  <c r="U60" i="10"/>
  <c r="T60" i="10"/>
  <c r="H80" i="7"/>
  <c r="L80" i="7"/>
  <c r="J80" i="7"/>
  <c r="K80" i="7"/>
  <c r="N80" i="7"/>
  <c r="O80" i="7"/>
  <c r="P80" i="7"/>
  <c r="M80" i="7"/>
  <c r="H11" i="7"/>
  <c r="T97" i="7"/>
  <c r="J149" i="7"/>
  <c r="A133" i="13"/>
  <c r="B89" i="12"/>
  <c r="I89" i="12"/>
  <c r="H89" i="12"/>
  <c r="E89" i="12"/>
  <c r="D89" i="12"/>
  <c r="I133" i="12"/>
  <c r="H133" i="12"/>
  <c r="D133" i="12"/>
  <c r="A133" i="12" s="1"/>
  <c r="B133" i="12"/>
  <c r="E133" i="12"/>
  <c r="A153" i="7"/>
  <c r="T153" i="7"/>
  <c r="V153" i="7"/>
  <c r="U153" i="7"/>
  <c r="W153" i="7"/>
  <c r="T120" i="7"/>
  <c r="W120" i="7"/>
  <c r="V120" i="7"/>
  <c r="U120" i="7"/>
  <c r="I83" i="13"/>
  <c r="H83" i="13"/>
  <c r="D83" i="13"/>
  <c r="E83" i="13"/>
  <c r="B83" i="13"/>
  <c r="AI133" i="10"/>
  <c r="AH133" i="10"/>
  <c r="A93" i="12"/>
  <c r="W109" i="7"/>
  <c r="H97" i="7"/>
  <c r="H149" i="7"/>
  <c r="AA14" i="10"/>
  <c r="I14" i="10"/>
  <c r="A130" i="13"/>
  <c r="J104" i="7"/>
  <c r="H104" i="7"/>
  <c r="L104" i="7"/>
  <c r="N104" i="7"/>
  <c r="O104" i="7"/>
  <c r="M104" i="7"/>
  <c r="P104" i="7"/>
  <c r="K104" i="7"/>
  <c r="AI71" i="10"/>
  <c r="AH71" i="10"/>
  <c r="T106" i="10"/>
  <c r="U106" i="10"/>
  <c r="B61" i="12"/>
  <c r="I61" i="12"/>
  <c r="H61" i="12"/>
  <c r="D61" i="12"/>
  <c r="A61" i="12" s="1"/>
  <c r="E61" i="12"/>
  <c r="F126" i="13"/>
  <c r="F126" i="12"/>
  <c r="B126" i="13"/>
  <c r="D126" i="13"/>
  <c r="I126" i="13"/>
  <c r="E126" i="13"/>
  <c r="H126" i="13"/>
  <c r="AE93" i="10"/>
  <c r="AF93" i="10"/>
  <c r="AG93" i="10"/>
  <c r="AD93" i="10"/>
  <c r="A53" i="13"/>
  <c r="A130" i="12"/>
  <c r="AH132" i="10"/>
  <c r="AI132" i="10"/>
  <c r="AH130" i="10"/>
  <c r="AI130" i="10"/>
  <c r="A110" i="7"/>
  <c r="T110" i="7"/>
  <c r="W110" i="7"/>
  <c r="U110" i="7"/>
  <c r="V110" i="7"/>
  <c r="P37" i="7"/>
  <c r="J37" i="7"/>
  <c r="L37" i="7"/>
  <c r="H37" i="7"/>
  <c r="O37" i="7"/>
  <c r="M37" i="7"/>
  <c r="N37" i="7"/>
  <c r="K37" i="7"/>
  <c r="P54" i="7"/>
  <c r="H54" i="7"/>
  <c r="O54" i="7"/>
  <c r="M54" i="7"/>
  <c r="N54" i="7"/>
  <c r="J54" i="7"/>
  <c r="L54" i="7"/>
  <c r="K54" i="7"/>
  <c r="U133" i="10"/>
  <c r="T133" i="10"/>
  <c r="T156" i="10"/>
  <c r="U156" i="10"/>
  <c r="A116" i="13"/>
  <c r="A135" i="12"/>
  <c r="B122" i="13"/>
  <c r="E122" i="13"/>
  <c r="H122" i="13"/>
  <c r="D122" i="13"/>
  <c r="I122" i="13"/>
  <c r="O77" i="7"/>
  <c r="K77" i="7"/>
  <c r="H77" i="7"/>
  <c r="N77" i="7"/>
  <c r="J77" i="7"/>
  <c r="P77" i="7"/>
  <c r="M77" i="7"/>
  <c r="L77" i="7"/>
  <c r="T57" i="10"/>
  <c r="U57" i="10"/>
  <c r="I123" i="7"/>
  <c r="I96" i="13"/>
  <c r="E96" i="13"/>
  <c r="H96" i="13"/>
  <c r="D96" i="13"/>
  <c r="A96" i="13" s="1"/>
  <c r="B96" i="13"/>
  <c r="A123" i="7"/>
  <c r="V123" i="7"/>
  <c r="W123" i="7"/>
  <c r="T123" i="7"/>
  <c r="U123" i="7"/>
  <c r="AF77" i="10"/>
  <c r="AD77" i="10"/>
  <c r="AG77" i="10"/>
  <c r="AE77" i="10"/>
  <c r="AC14" i="10"/>
  <c r="Q14" i="10"/>
  <c r="O14" i="10"/>
  <c r="M14" i="10"/>
  <c r="Y14" i="10"/>
  <c r="M154" i="7"/>
  <c r="N154" i="7"/>
  <c r="K134" i="7"/>
  <c r="J134" i="7"/>
  <c r="N134" i="7"/>
  <c r="M134" i="7"/>
  <c r="O134" i="7"/>
  <c r="L134" i="7"/>
  <c r="H134" i="7"/>
  <c r="P134" i="7"/>
  <c r="H130" i="7"/>
  <c r="L130" i="7"/>
  <c r="P130" i="7"/>
  <c r="K130" i="7"/>
  <c r="N130" i="7"/>
  <c r="M130" i="7"/>
  <c r="J130" i="7"/>
  <c r="O130" i="7"/>
  <c r="J18" i="7"/>
  <c r="O88" i="7"/>
  <c r="H88" i="7"/>
  <c r="P88" i="7"/>
  <c r="K88" i="7"/>
  <c r="L88" i="7"/>
  <c r="J88" i="7"/>
  <c r="M88" i="7"/>
  <c r="N88" i="7"/>
  <c r="H82" i="13"/>
  <c r="I82" i="13"/>
  <c r="D82" i="13"/>
  <c r="B82" i="13"/>
  <c r="E82" i="13"/>
  <c r="A26" i="13"/>
  <c r="O144" i="7"/>
  <c r="H144" i="7"/>
  <c r="P144" i="7"/>
  <c r="J144" i="7"/>
  <c r="L144" i="7"/>
  <c r="M144" i="7"/>
  <c r="N144" i="7"/>
  <c r="K144" i="7"/>
  <c r="G8" i="7"/>
  <c r="P26" i="7"/>
  <c r="L154" i="7"/>
  <c r="H154" i="7"/>
  <c r="A103" i="13"/>
  <c r="A78" i="12"/>
  <c r="H13" i="7"/>
  <c r="P155" i="7"/>
  <c r="K155" i="7"/>
  <c r="L155" i="7"/>
  <c r="N155" i="7"/>
  <c r="O155" i="7"/>
  <c r="H155" i="7"/>
  <c r="J155" i="7"/>
  <c r="M155" i="7"/>
  <c r="L105" i="7"/>
  <c r="P105" i="7"/>
  <c r="N105" i="7"/>
  <c r="H105" i="7"/>
  <c r="M105" i="7"/>
  <c r="J105" i="7"/>
  <c r="O105" i="7"/>
  <c r="K105" i="7"/>
  <c r="I109" i="7"/>
  <c r="T85" i="7"/>
  <c r="P97" i="7"/>
  <c r="M97" i="7"/>
  <c r="D70" i="12"/>
  <c r="I70" i="12"/>
  <c r="H70" i="12"/>
  <c r="B70" i="12"/>
  <c r="E70" i="12"/>
  <c r="K24" i="7"/>
  <c r="M12" i="7"/>
  <c r="M11" i="7"/>
  <c r="A110" i="13"/>
  <c r="AH35" i="10"/>
  <c r="AI35" i="10"/>
  <c r="T125" i="10"/>
  <c r="U125" i="10"/>
  <c r="AH125" i="10"/>
  <c r="AI125" i="10"/>
  <c r="O158" i="7"/>
  <c r="M158" i="7"/>
  <c r="J158" i="7"/>
  <c r="H158" i="7"/>
  <c r="N158" i="7"/>
  <c r="P158" i="7"/>
  <c r="K158" i="7"/>
  <c r="L158" i="7"/>
  <c r="A78" i="13"/>
  <c r="A139" i="12"/>
  <c r="H179" i="7"/>
  <c r="O179" i="7"/>
  <c r="N179" i="7"/>
  <c r="P179" i="7"/>
  <c r="L179" i="7"/>
  <c r="K179" i="7"/>
  <c r="M179" i="7"/>
  <c r="J179" i="7"/>
  <c r="AD131" i="10"/>
  <c r="AF131" i="10"/>
  <c r="AE131" i="10"/>
  <c r="AG131" i="10"/>
  <c r="AH131" i="10"/>
  <c r="AI131" i="10"/>
  <c r="F25" i="13"/>
  <c r="F25" i="12"/>
  <c r="K19" i="7"/>
  <c r="G13" i="7"/>
  <c r="R4" i="7" s="1"/>
  <c r="K23" i="7"/>
  <c r="K12" i="7"/>
  <c r="K10" i="7" s="1"/>
  <c r="E25" i="13"/>
  <c r="H25" i="13"/>
  <c r="D25" i="13"/>
  <c r="A25" i="13" s="1"/>
  <c r="I25" i="13"/>
  <c r="B25" i="13"/>
  <c r="V52" i="7"/>
  <c r="AI80" i="10"/>
  <c r="AH80" i="10"/>
  <c r="AF80" i="10"/>
  <c r="AG80" i="10"/>
  <c r="AE80" i="10"/>
  <c r="AD80" i="10"/>
  <c r="K154" i="7"/>
  <c r="P154" i="7"/>
  <c r="J154" i="7"/>
  <c r="F127" i="12"/>
  <c r="F127" i="13"/>
  <c r="E127" i="13"/>
  <c r="D127" i="13"/>
  <c r="I127" i="13"/>
  <c r="H127" i="13"/>
  <c r="B127" i="13"/>
  <c r="V154" i="7"/>
  <c r="A26" i="12"/>
  <c r="T148" i="7"/>
  <c r="V148" i="7"/>
  <c r="M8" i="7"/>
  <c r="M49" i="7"/>
  <c r="L49" i="7"/>
  <c r="K49" i="7"/>
  <c r="N49" i="7"/>
  <c r="J49" i="7"/>
  <c r="H49" i="7"/>
  <c r="P49" i="7"/>
  <c r="O49" i="7"/>
  <c r="D70" i="13"/>
  <c r="E70" i="13"/>
  <c r="I70" i="13"/>
  <c r="B70" i="13"/>
  <c r="H70" i="13"/>
  <c r="H12" i="7"/>
  <c r="H10" i="7" s="1"/>
  <c r="M132" i="7"/>
  <c r="N132" i="7"/>
  <c r="P132" i="7"/>
  <c r="K132" i="7"/>
  <c r="L132" i="7"/>
  <c r="J132" i="7"/>
  <c r="H132" i="7"/>
  <c r="O132" i="7"/>
  <c r="U35" i="10"/>
  <c r="T35" i="10"/>
  <c r="AD35" i="10"/>
  <c r="AE35" i="10"/>
  <c r="AG35" i="10"/>
  <c r="AF35" i="10"/>
  <c r="P8" i="7"/>
  <c r="P7" i="7" s="1"/>
  <c r="H125" i="7"/>
  <c r="K125" i="7"/>
  <c r="N125" i="7"/>
  <c r="P125" i="7"/>
  <c r="O125" i="7"/>
  <c r="J125" i="7"/>
  <c r="L125" i="7"/>
  <c r="M125" i="7"/>
  <c r="K108" i="7"/>
  <c r="L108" i="7"/>
  <c r="P108" i="7"/>
  <c r="O108" i="7"/>
  <c r="N108" i="7"/>
  <c r="H108" i="7"/>
  <c r="M108" i="7"/>
  <c r="J108" i="7"/>
  <c r="K74" i="7"/>
  <c r="H74" i="7"/>
  <c r="P74" i="7"/>
  <c r="O74" i="7"/>
  <c r="N74" i="7"/>
  <c r="M74" i="7"/>
  <c r="J74" i="7"/>
  <c r="L74" i="7"/>
  <c r="M5" i="9"/>
  <c r="F5" i="9"/>
  <c r="E82" i="12"/>
  <c r="B82" i="12"/>
  <c r="H82" i="12"/>
  <c r="D82" i="12"/>
  <c r="I82" i="12"/>
  <c r="F58" i="13"/>
  <c r="F58" i="12"/>
  <c r="E58" i="13"/>
  <c r="D58" i="13"/>
  <c r="I58" i="13"/>
  <c r="B58" i="13"/>
  <c r="H58" i="13"/>
  <c r="U85" i="7"/>
  <c r="J97" i="7"/>
  <c r="O97" i="7"/>
  <c r="F70" i="13"/>
  <c r="F70" i="12"/>
  <c r="A22" i="13"/>
  <c r="H8" i="7"/>
  <c r="K8" i="7"/>
  <c r="K22" i="7"/>
  <c r="M127" i="7"/>
  <c r="L127" i="7"/>
  <c r="N127" i="7"/>
  <c r="K127" i="7"/>
  <c r="H127" i="7"/>
  <c r="P127" i="7"/>
  <c r="J127" i="7"/>
  <c r="O127" i="7"/>
  <c r="L11" i="7"/>
  <c r="H65" i="7"/>
  <c r="O65" i="7"/>
  <c r="P65" i="7"/>
  <c r="N65" i="7"/>
  <c r="J65" i="7"/>
  <c r="L65" i="7"/>
  <c r="K65" i="7"/>
  <c r="M65" i="7"/>
  <c r="T52" i="7"/>
  <c r="W154" i="7"/>
  <c r="I8" i="7"/>
  <c r="F121" i="13"/>
  <c r="F121" i="12"/>
  <c r="W148" i="7"/>
  <c r="AH68" i="10"/>
  <c r="AI68" i="10"/>
  <c r="U68" i="10"/>
  <c r="T68" i="10"/>
  <c r="I12" i="7"/>
  <c r="H18" i="7"/>
  <c r="O8" i="7"/>
  <c r="O7" i="7" s="1"/>
  <c r="A38" i="13"/>
  <c r="A38" i="12"/>
  <c r="M120" i="7"/>
  <c r="K120" i="7"/>
  <c r="O120" i="7"/>
  <c r="H120" i="7"/>
  <c r="J120" i="7"/>
  <c r="N120" i="7"/>
  <c r="L120" i="7"/>
  <c r="P120" i="7"/>
  <c r="A109" i="7"/>
  <c r="U109" i="7"/>
  <c r="I85" i="7"/>
  <c r="V85" i="7"/>
  <c r="K97" i="7"/>
  <c r="A97" i="7"/>
  <c r="U97" i="7"/>
  <c r="I11" i="7"/>
  <c r="L8" i="7"/>
  <c r="K38" i="7"/>
  <c r="M38" i="7"/>
  <c r="J38" i="7"/>
  <c r="H38" i="7"/>
  <c r="N38" i="7"/>
  <c r="L38" i="7"/>
  <c r="P38" i="7"/>
  <c r="O38" i="7"/>
  <c r="K150" i="7"/>
  <c r="L150" i="7"/>
  <c r="M150" i="7"/>
  <c r="O150" i="7"/>
  <c r="N150" i="7"/>
  <c r="J150" i="7"/>
  <c r="H150" i="7"/>
  <c r="P150" i="7"/>
  <c r="A100" i="13"/>
  <c r="AH92" i="10"/>
  <c r="AI92" i="10"/>
  <c r="AG92" i="10"/>
  <c r="AF92" i="10"/>
  <c r="AD92" i="10"/>
  <c r="AE92" i="10"/>
  <c r="M53" i="7"/>
  <c r="O53" i="7"/>
  <c r="H53" i="7"/>
  <c r="J53" i="7"/>
  <c r="L53" i="7"/>
  <c r="N53" i="7"/>
  <c r="K53" i="7"/>
  <c r="P53" i="7"/>
  <c r="A42" i="13"/>
  <c r="A81" i="13"/>
  <c r="A52" i="7"/>
  <c r="J24" i="7" s="1"/>
  <c r="I18" i="7"/>
  <c r="I52" i="7"/>
  <c r="D25" i="12"/>
  <c r="I25" i="12"/>
  <c r="H25" i="12"/>
  <c r="E25" i="12"/>
  <c r="B25" i="12"/>
  <c r="U52" i="7"/>
  <c r="T80" i="10"/>
  <c r="U80" i="10"/>
  <c r="I127" i="12"/>
  <c r="D127" i="12"/>
  <c r="H127" i="12"/>
  <c r="B127" i="12"/>
  <c r="E127" i="12"/>
  <c r="T154" i="7"/>
  <c r="L12" i="7"/>
  <c r="I148" i="7"/>
  <c r="I121" i="13"/>
  <c r="D121" i="13"/>
  <c r="A121" i="13" s="1"/>
  <c r="E121" i="13"/>
  <c r="B121" i="13"/>
  <c r="H121" i="13"/>
  <c r="A22" i="12"/>
  <c r="A140" i="12"/>
  <c r="AG68" i="10"/>
  <c r="AE68" i="10"/>
  <c r="AF68" i="10"/>
  <c r="AD68" i="10"/>
  <c r="G18" i="7"/>
  <c r="O137" i="7"/>
  <c r="L137" i="7"/>
  <c r="J137" i="7"/>
  <c r="P137" i="7"/>
  <c r="N137" i="7"/>
  <c r="H137" i="7"/>
  <c r="M137" i="7"/>
  <c r="K137" i="7"/>
  <c r="F82" i="12"/>
  <c r="F82" i="13"/>
  <c r="B58" i="12"/>
  <c r="E58" i="12"/>
  <c r="I58" i="12"/>
  <c r="H58" i="12"/>
  <c r="D58" i="12"/>
  <c r="W85" i="7"/>
  <c r="N8" i="7"/>
  <c r="N7" i="7" s="1"/>
  <c r="U92" i="10"/>
  <c r="T92" i="10"/>
  <c r="AD125" i="10"/>
  <c r="AE125" i="10"/>
  <c r="AG125" i="10"/>
  <c r="AF125" i="10"/>
  <c r="U131" i="10"/>
  <c r="T131" i="10"/>
  <c r="G11" i="7"/>
  <c r="H142" i="7"/>
  <c r="L142" i="7"/>
  <c r="N142" i="7"/>
  <c r="K142" i="7"/>
  <c r="O142" i="7"/>
  <c r="M142" i="7"/>
  <c r="J142" i="7"/>
  <c r="P142" i="7"/>
  <c r="O57" i="7"/>
  <c r="M57" i="7"/>
  <c r="P57" i="7"/>
  <c r="K57" i="7"/>
  <c r="H57" i="7"/>
  <c r="L57" i="7"/>
  <c r="N57" i="7"/>
  <c r="J57" i="7"/>
  <c r="H121" i="12"/>
  <c r="E121" i="12"/>
  <c r="D121" i="12"/>
  <c r="A121" i="12" s="1"/>
  <c r="B121" i="12"/>
  <c r="I121" i="12"/>
  <c r="U148" i="7"/>
  <c r="AD62" i="10"/>
  <c r="AE62" i="10"/>
  <c r="AF62" i="10"/>
  <c r="AG62" i="10"/>
  <c r="U62" i="10"/>
  <c r="T62" i="10"/>
  <c r="AH62" i="10"/>
  <c r="AI62" i="10"/>
  <c r="R26" i="7"/>
  <c r="AN1" i="2" s="1"/>
  <c r="CH122" i="2"/>
  <c r="CI122" i="2" s="1"/>
  <c r="L128" i="10"/>
  <c r="L68" i="10"/>
  <c r="CH62" i="2"/>
  <c r="CI62" i="2" s="1"/>
  <c r="CJ9" i="2"/>
  <c r="CG8" i="2"/>
  <c r="CJ8" i="2" s="1"/>
  <c r="CH24" i="2"/>
  <c r="CI24" i="2" s="1"/>
  <c r="L30" i="10"/>
  <c r="L124" i="10"/>
  <c r="CH118" i="2"/>
  <c r="CI118" i="2" s="1"/>
  <c r="L27" i="10"/>
  <c r="CH21" i="2"/>
  <c r="CI21" i="2" s="1"/>
  <c r="CH79" i="2"/>
  <c r="CI79" i="2" s="1"/>
  <c r="L85" i="10"/>
  <c r="CH119" i="2"/>
  <c r="CI119" i="2" s="1"/>
  <c r="L125" i="10"/>
  <c r="L92" i="10"/>
  <c r="CH86" i="2"/>
  <c r="CI86" i="2" s="1"/>
  <c r="CH33" i="2"/>
  <c r="CI33" i="2" s="1"/>
  <c r="L39" i="10"/>
  <c r="CH51" i="2"/>
  <c r="CI51" i="2" s="1"/>
  <c r="L57" i="10"/>
  <c r="L29" i="10"/>
  <c r="CH23" i="2"/>
  <c r="CI23" i="2" s="1"/>
  <c r="CH37" i="2"/>
  <c r="CI37" i="2" s="1"/>
  <c r="L43" i="10"/>
  <c r="CH65" i="2"/>
  <c r="CI65" i="2" s="1"/>
  <c r="L71" i="10"/>
  <c r="CH72" i="2"/>
  <c r="CI72" i="2" s="1"/>
  <c r="L78" i="10"/>
  <c r="L35" i="10"/>
  <c r="CH29" i="2"/>
  <c r="CI29" i="2" s="1"/>
  <c r="CH35" i="2"/>
  <c r="CI35" i="2" s="1"/>
  <c r="L41" i="10"/>
  <c r="CH11" i="2"/>
  <c r="CI11" i="2" s="1"/>
  <c r="L17" i="10"/>
  <c r="CH83" i="2"/>
  <c r="CI83" i="2" s="1"/>
  <c r="L89" i="10"/>
  <c r="CH53" i="2"/>
  <c r="CI53" i="2" s="1"/>
  <c r="L59" i="10"/>
  <c r="CH103" i="2"/>
  <c r="CI103" i="2" s="1"/>
  <c r="L109" i="10"/>
  <c r="L101" i="10"/>
  <c r="CH95" i="2"/>
  <c r="CI95" i="2" s="1"/>
  <c r="L103" i="10"/>
  <c r="CH97" i="2"/>
  <c r="CI97" i="2" s="1"/>
  <c r="L106" i="10"/>
  <c r="CH100" i="2"/>
  <c r="CI100" i="2" s="1"/>
  <c r="L33" i="10"/>
  <c r="CH27" i="2"/>
  <c r="CI27" i="2" s="1"/>
  <c r="L40" i="10"/>
  <c r="CH34" i="2"/>
  <c r="CI34" i="2" s="1"/>
  <c r="CH31" i="2"/>
  <c r="CI31" i="2" s="1"/>
  <c r="L37" i="10"/>
  <c r="L131" i="10"/>
  <c r="CH125" i="2"/>
  <c r="CI125" i="2" s="1"/>
  <c r="CH45" i="2"/>
  <c r="CI45" i="2" s="1"/>
  <c r="L51" i="10"/>
  <c r="CH36" i="2"/>
  <c r="CI36" i="2" s="1"/>
  <c r="L42" i="10"/>
  <c r="L56" i="10"/>
  <c r="CH50" i="2"/>
  <c r="CI50" i="2" s="1"/>
  <c r="L132" i="10"/>
  <c r="CH126" i="2"/>
  <c r="CI126" i="2" s="1"/>
  <c r="CH42" i="2"/>
  <c r="CI42" i="2" s="1"/>
  <c r="L48" i="10"/>
  <c r="CH38" i="2"/>
  <c r="CI38" i="2" s="1"/>
  <c r="L44" i="10"/>
  <c r="C21" i="1"/>
  <c r="L15" i="10"/>
  <c r="AI8" i="2"/>
  <c r="CH9" i="2"/>
  <c r="CH70" i="2"/>
  <c r="CI70" i="2" s="1"/>
  <c r="L76" i="10"/>
  <c r="L20" i="10"/>
  <c r="CH14" i="2"/>
  <c r="CI14" i="2" s="1"/>
  <c r="CH94" i="2"/>
  <c r="CI94" i="2" s="1"/>
  <c r="L100" i="10"/>
  <c r="L108" i="10"/>
  <c r="CH102" i="2"/>
  <c r="CI102" i="2" s="1"/>
  <c r="L104" i="10"/>
  <c r="CH98" i="2"/>
  <c r="CI98" i="2" s="1"/>
  <c r="CH18" i="2"/>
  <c r="CI18" i="2" s="1"/>
  <c r="L24" i="10"/>
  <c r="CH67" i="2"/>
  <c r="CI67" i="2" s="1"/>
  <c r="L73" i="10"/>
  <c r="L53" i="10"/>
  <c r="CH47" i="2"/>
  <c r="CI47" i="2" s="1"/>
  <c r="L62" i="10"/>
  <c r="CH56" i="2"/>
  <c r="CI56" i="2" s="1"/>
  <c r="CH116" i="2"/>
  <c r="CI116" i="2" s="1"/>
  <c r="L122" i="10"/>
  <c r="L74" i="10"/>
  <c r="CH68" i="2"/>
  <c r="CI68" i="2" s="1"/>
  <c r="CH128" i="2"/>
  <c r="CI128" i="2" s="1"/>
  <c r="L134" i="10"/>
  <c r="CH80" i="2"/>
  <c r="CI80" i="2" s="1"/>
  <c r="L86" i="10"/>
  <c r="L23" i="10"/>
  <c r="CH17" i="2"/>
  <c r="CI17" i="2" s="1"/>
  <c r="CH114" i="2"/>
  <c r="CI114" i="2" s="1"/>
  <c r="L120" i="10"/>
  <c r="CH78" i="2"/>
  <c r="CI78" i="2" s="1"/>
  <c r="L84" i="10"/>
  <c r="L113" i="10"/>
  <c r="CH107" i="2"/>
  <c r="CI107" i="2" s="1"/>
  <c r="CH66" i="2"/>
  <c r="CI66" i="2" s="1"/>
  <c r="L72" i="10"/>
  <c r="L115" i="10"/>
  <c r="CH109" i="2"/>
  <c r="CI109" i="2" s="1"/>
  <c r="L116" i="10"/>
  <c r="CH110" i="2"/>
  <c r="CI110" i="2" s="1"/>
  <c r="L130" i="10"/>
  <c r="CH124" i="2"/>
  <c r="CI124" i="2" s="1"/>
  <c r="L61" i="10"/>
  <c r="CH55" i="2"/>
  <c r="CI55" i="2" s="1"/>
  <c r="CH96" i="2"/>
  <c r="CI96" i="2" s="1"/>
  <c r="L102" i="10"/>
  <c r="L31" i="10"/>
  <c r="CH25" i="2"/>
  <c r="CI25" i="2" s="1"/>
  <c r="L117" i="10"/>
  <c r="CH111" i="2"/>
  <c r="CI111" i="2" s="1"/>
  <c r="CH121" i="2"/>
  <c r="CI121" i="2" s="1"/>
  <c r="L127" i="10"/>
  <c r="CH52" i="2"/>
  <c r="CI52" i="2" s="1"/>
  <c r="L58" i="10"/>
  <c r="L97" i="10"/>
  <c r="CH91" i="2"/>
  <c r="CI91" i="2" s="1"/>
  <c r="L60" i="10"/>
  <c r="CH54" i="2"/>
  <c r="CI54" i="2" s="1"/>
  <c r="CH84" i="2"/>
  <c r="CI84" i="2" s="1"/>
  <c r="L90" i="10"/>
  <c r="CH101" i="2"/>
  <c r="CI101" i="2" s="1"/>
  <c r="L107" i="10"/>
  <c r="L28" i="10"/>
  <c r="CH22" i="2"/>
  <c r="CI22" i="2" s="1"/>
  <c r="L19" i="10"/>
  <c r="CH13" i="2"/>
  <c r="CI13" i="2" s="1"/>
  <c r="L133" i="10"/>
  <c r="CH127" i="2"/>
  <c r="CI127" i="2" s="1"/>
  <c r="CH41" i="2"/>
  <c r="CI41" i="2" s="1"/>
  <c r="L47" i="10"/>
  <c r="CH60" i="2"/>
  <c r="CI60" i="2" s="1"/>
  <c r="L66" i="10"/>
  <c r="CH105" i="2"/>
  <c r="CI105" i="2" s="1"/>
  <c r="L111" i="10"/>
  <c r="CH57" i="2"/>
  <c r="CI57" i="2" s="1"/>
  <c r="L63" i="10"/>
  <c r="CH58" i="2"/>
  <c r="CI58" i="2" s="1"/>
  <c r="L64" i="10"/>
  <c r="CH73" i="2"/>
  <c r="CI73" i="2" s="1"/>
  <c r="L79" i="10"/>
  <c r="L69" i="10"/>
  <c r="CH63" i="2"/>
  <c r="CI63" i="2" s="1"/>
  <c r="CH93" i="2"/>
  <c r="CI93" i="2" s="1"/>
  <c r="L99" i="10"/>
  <c r="L77" i="10"/>
  <c r="CH71" i="2"/>
  <c r="CI71" i="2" s="1"/>
  <c r="CH117" i="2"/>
  <c r="CI117" i="2" s="1"/>
  <c r="L123" i="10"/>
  <c r="L112" i="10"/>
  <c r="CH106" i="2"/>
  <c r="CI106" i="2" s="1"/>
  <c r="CH120" i="2"/>
  <c r="CI120" i="2" s="1"/>
  <c r="L126" i="10"/>
  <c r="CH28" i="2"/>
  <c r="CI28" i="2" s="1"/>
  <c r="L34" i="10"/>
  <c r="CH88" i="2"/>
  <c r="CI88" i="2" s="1"/>
  <c r="L94" i="10"/>
  <c r="CH77" i="2"/>
  <c r="CI77" i="2" s="1"/>
  <c r="L83" i="10"/>
  <c r="CH19" i="2"/>
  <c r="CI19" i="2" s="1"/>
  <c r="L25" i="10"/>
  <c r="CH123" i="2"/>
  <c r="CI123" i="2" s="1"/>
  <c r="L129" i="10"/>
  <c r="CH115" i="2"/>
  <c r="CI115" i="2" s="1"/>
  <c r="L121" i="10"/>
  <c r="L21" i="10"/>
  <c r="CH15" i="2"/>
  <c r="CI15" i="2" s="1"/>
  <c r="CH81" i="2"/>
  <c r="CI81" i="2" s="1"/>
  <c r="L87" i="10"/>
  <c r="CH16" i="2"/>
  <c r="CI16" i="2" s="1"/>
  <c r="L22" i="10"/>
  <c r="L49" i="10"/>
  <c r="CH43" i="2"/>
  <c r="CI43" i="2" s="1"/>
  <c r="L95" i="10"/>
  <c r="CH89" i="2"/>
  <c r="CI89" i="2" s="1"/>
  <c r="CH99" i="2"/>
  <c r="CI99" i="2" s="1"/>
  <c r="L105" i="10"/>
  <c r="CH46" i="2"/>
  <c r="CI46" i="2" s="1"/>
  <c r="L52" i="10"/>
  <c r="L45" i="10"/>
  <c r="CH39" i="2"/>
  <c r="CI39" i="2" s="1"/>
  <c r="CH59" i="2"/>
  <c r="CI59" i="2" s="1"/>
  <c r="L65" i="10"/>
  <c r="CH76" i="2"/>
  <c r="CI76" i="2" s="1"/>
  <c r="L82" i="10"/>
  <c r="CH20" i="2"/>
  <c r="CI20" i="2" s="1"/>
  <c r="L26" i="10"/>
  <c r="L93" i="10"/>
  <c r="CH87" i="2"/>
  <c r="CI87" i="2" s="1"/>
  <c r="CH90" i="2"/>
  <c r="CI90" i="2" s="1"/>
  <c r="L96" i="10"/>
  <c r="CH104" i="2"/>
  <c r="CI104" i="2" s="1"/>
  <c r="L110" i="10"/>
  <c r="CH40" i="2"/>
  <c r="CI40" i="2" s="1"/>
  <c r="L46" i="10"/>
  <c r="CH49" i="2"/>
  <c r="CI49" i="2" s="1"/>
  <c r="L55" i="10"/>
  <c r="L80" i="10"/>
  <c r="CH74" i="2"/>
  <c r="CI74" i="2" s="1"/>
  <c r="L88" i="10"/>
  <c r="CH82" i="2"/>
  <c r="CI82" i="2" s="1"/>
  <c r="L91" i="10"/>
  <c r="CH85" i="2"/>
  <c r="CI85" i="2" s="1"/>
  <c r="L36" i="10"/>
  <c r="CH30" i="2"/>
  <c r="CI30" i="2" s="1"/>
  <c r="L16" i="10"/>
  <c r="CH10" i="2"/>
  <c r="CI10" i="2" s="1"/>
  <c r="L119" i="10"/>
  <c r="CH113" i="2"/>
  <c r="CI113" i="2" s="1"/>
  <c r="L18" i="10"/>
  <c r="CH12" i="2"/>
  <c r="CI12" i="2" s="1"/>
  <c r="CH112" i="2"/>
  <c r="CI112" i="2" s="1"/>
  <c r="L118" i="10"/>
  <c r="CH69" i="2"/>
  <c r="CI69" i="2" s="1"/>
  <c r="L75" i="10"/>
  <c r="CH26" i="2"/>
  <c r="CI26" i="2" s="1"/>
  <c r="L32" i="10"/>
  <c r="CH61" i="2"/>
  <c r="CI61" i="2" s="1"/>
  <c r="L67" i="10"/>
  <c r="CH92" i="2"/>
  <c r="CI92" i="2" s="1"/>
  <c r="L98" i="10"/>
  <c r="CH64" i="2"/>
  <c r="CI64" i="2" s="1"/>
  <c r="L70" i="10"/>
  <c r="CH48" i="2"/>
  <c r="CI48" i="2" s="1"/>
  <c r="L54" i="10"/>
  <c r="CH108" i="2"/>
  <c r="CI108" i="2" s="1"/>
  <c r="L114" i="10"/>
  <c r="L50" i="10"/>
  <c r="CH44" i="2"/>
  <c r="CI44" i="2" s="1"/>
  <c r="L81" i="10"/>
  <c r="CH75" i="2"/>
  <c r="CI75" i="2" s="1"/>
  <c r="L38" i="10"/>
  <c r="CH32" i="2"/>
  <c r="CI32" i="2" s="1"/>
  <c r="A25" i="12" l="1"/>
  <c r="I23" i="7"/>
  <c r="N22" i="7"/>
  <c r="P19" i="7"/>
  <c r="O123" i="7"/>
  <c r="H123" i="7"/>
  <c r="K123" i="7"/>
  <c r="J123" i="7"/>
  <c r="P123" i="7"/>
  <c r="M123" i="7"/>
  <c r="L123" i="7"/>
  <c r="N123" i="7"/>
  <c r="A126" i="13"/>
  <c r="A83" i="13"/>
  <c r="K116" i="7"/>
  <c r="H116" i="7"/>
  <c r="O116" i="7"/>
  <c r="L116" i="7"/>
  <c r="N116" i="7"/>
  <c r="J116" i="7"/>
  <c r="P116" i="7"/>
  <c r="M116" i="7"/>
  <c r="A126" i="12"/>
  <c r="K21" i="7"/>
  <c r="K20" i="7" s="1"/>
  <c r="A89" i="12"/>
  <c r="A89" i="13"/>
  <c r="A83" i="12"/>
  <c r="AK7" i="2"/>
  <c r="C22" i="1"/>
  <c r="J4" i="7"/>
  <c r="K110" i="7"/>
  <c r="O110" i="7"/>
  <c r="N110" i="7"/>
  <c r="J110" i="7"/>
  <c r="P110" i="7"/>
  <c r="L110" i="7"/>
  <c r="H110" i="7"/>
  <c r="M110" i="7"/>
  <c r="AE14" i="10"/>
  <c r="I2" i="13"/>
  <c r="AN3" i="2" s="1"/>
  <c r="AR3" i="2" s="1"/>
  <c r="AP3" i="2" s="1"/>
  <c r="O24" i="7"/>
  <c r="G2" i="12"/>
  <c r="O19" i="7"/>
  <c r="N23" i="7"/>
  <c r="N21" i="7" s="1"/>
  <c r="AG14" i="10"/>
  <c r="U14" i="10"/>
  <c r="N19" i="7"/>
  <c r="M10" i="7"/>
  <c r="M7" i="7" s="1"/>
  <c r="AI14" i="10"/>
  <c r="Q23" i="7"/>
  <c r="K18" i="7"/>
  <c r="K15" i="7" s="1"/>
  <c r="H7" i="7"/>
  <c r="H9" i="7"/>
  <c r="H4" i="7" s="1"/>
  <c r="Q19" i="7"/>
  <c r="G22" i="7"/>
  <c r="P9" i="10"/>
  <c r="AR1" i="2"/>
  <c r="A58" i="13"/>
  <c r="A127" i="13"/>
  <c r="R8" i="7"/>
  <c r="A82" i="13"/>
  <c r="G2" i="13"/>
  <c r="O85" i="7"/>
  <c r="J85" i="7"/>
  <c r="M85" i="7"/>
  <c r="K85" i="7"/>
  <c r="H85" i="7"/>
  <c r="L85" i="7"/>
  <c r="P85" i="7"/>
  <c r="N85" i="7"/>
  <c r="J8" i="7"/>
  <c r="Q8" i="7"/>
  <c r="R11" i="7"/>
  <c r="A58" i="12"/>
  <c r="M148" i="7"/>
  <c r="J148" i="7"/>
  <c r="N148" i="7"/>
  <c r="L148" i="7"/>
  <c r="H148" i="7"/>
  <c r="O148" i="7"/>
  <c r="K148" i="7"/>
  <c r="P148" i="7"/>
  <c r="M52" i="7"/>
  <c r="L52" i="7"/>
  <c r="P52" i="7"/>
  <c r="N52" i="7"/>
  <c r="O52" i="7"/>
  <c r="H52" i="7"/>
  <c r="J52" i="7"/>
  <c r="K52" i="7"/>
  <c r="Q22" i="7"/>
  <c r="Q11" i="7"/>
  <c r="Q10" i="7" s="1"/>
  <c r="I10" i="7"/>
  <c r="J10" i="7" s="1"/>
  <c r="J11" i="7"/>
  <c r="Q12" i="7"/>
  <c r="J12" i="7"/>
  <c r="N24" i="7"/>
  <c r="A127" i="12"/>
  <c r="O23" i="7"/>
  <c r="O22" i="7"/>
  <c r="I2" i="12"/>
  <c r="AN2" i="2" s="1"/>
  <c r="AR2" i="2" s="1"/>
  <c r="AP2" i="2" s="1"/>
  <c r="H24" i="7"/>
  <c r="G24" i="7"/>
  <c r="I24" i="7"/>
  <c r="J22" i="7"/>
  <c r="I19" i="7"/>
  <c r="J19" i="7"/>
  <c r="G19" i="7"/>
  <c r="J23" i="7"/>
  <c r="H19" i="7"/>
  <c r="H23" i="7"/>
  <c r="G23" i="7"/>
  <c r="H22" i="7"/>
  <c r="I22" i="7"/>
  <c r="I21" i="7" s="1"/>
  <c r="L10" i="7"/>
  <c r="L7" i="7" s="1"/>
  <c r="K7" i="7"/>
  <c r="A82" i="12"/>
  <c r="N5" i="9"/>
  <c r="G5" i="9"/>
  <c r="O5" i="9" s="1"/>
  <c r="A70" i="13"/>
  <c r="P23" i="7"/>
  <c r="P24" i="7"/>
  <c r="Q24" i="7"/>
  <c r="A70" i="12"/>
  <c r="L109" i="7"/>
  <c r="K109" i="7"/>
  <c r="J109" i="7"/>
  <c r="N109" i="7"/>
  <c r="P109" i="7"/>
  <c r="O109" i="7"/>
  <c r="H109" i="7"/>
  <c r="M109" i="7"/>
  <c r="P22" i="7"/>
  <c r="P21" i="7" s="1"/>
  <c r="CH8" i="2"/>
  <c r="CI9" i="2"/>
  <c r="CI8" i="2" s="1"/>
  <c r="L14" i="10"/>
  <c r="M4" i="7" l="1"/>
  <c r="AL7" i="2"/>
  <c r="AM7" i="2" s="1"/>
  <c r="F23" i="1"/>
  <c r="P4" i="7"/>
  <c r="L4" i="7"/>
  <c r="R23" i="7"/>
  <c r="O4" i="7"/>
  <c r="N4" i="7"/>
  <c r="Q21" i="7"/>
  <c r="G12" i="7"/>
  <c r="R12" i="7" s="1"/>
  <c r="K4" i="7"/>
  <c r="O21" i="7"/>
  <c r="O20" i="7" s="1"/>
  <c r="O18" i="7" s="1"/>
  <c r="Q20" i="7"/>
  <c r="Q18" i="7" s="1"/>
  <c r="R21" i="7"/>
  <c r="N20" i="7"/>
  <c r="P20" i="7"/>
  <c r="P18" i="7" s="1"/>
  <c r="I20" i="7"/>
  <c r="I15" i="7" s="1"/>
  <c r="I7" i="7"/>
  <c r="R22" i="7"/>
  <c r="AP1" i="2"/>
  <c r="P8" i="10" s="1"/>
  <c r="F8" i="10"/>
  <c r="G21" i="7"/>
  <c r="G20" i="7" s="1"/>
  <c r="G15" i="7" s="1"/>
  <c r="H21" i="7"/>
  <c r="H20" i="7" s="1"/>
  <c r="H15" i="7" s="1"/>
  <c r="J21" i="7"/>
  <c r="J20" i="7" s="1"/>
  <c r="J15" i="7" s="1"/>
  <c r="R24" i="7"/>
  <c r="R19" i="7"/>
  <c r="Q7" i="7"/>
  <c r="Q4" i="7" s="1"/>
  <c r="AN7" i="2" l="1"/>
  <c r="AO7" i="2" s="1"/>
  <c r="C23" i="1"/>
  <c r="G10" i="7"/>
  <c r="G9" i="7" s="1"/>
  <c r="G4" i="7" s="1"/>
  <c r="R20" i="7"/>
  <c r="N18" i="7"/>
  <c r="R18" i="7" s="1"/>
  <c r="J7" i="7"/>
  <c r="I4" i="7"/>
  <c r="R10" i="7" l="1"/>
  <c r="G7" i="7"/>
  <c r="R7" i="7" s="1"/>
  <c r="F24" i="1"/>
  <c r="AP7" i="2"/>
  <c r="AQ7" i="2" s="1"/>
  <c r="AR7" i="2" l="1"/>
  <c r="AS7" i="2" s="1"/>
  <c r="C24" i="1"/>
  <c r="AT7" i="2" l="1"/>
  <c r="AU7" i="2" s="1"/>
  <c r="F25" i="1"/>
  <c r="C25" i="1" l="1"/>
  <c r="AV7" i="2"/>
  <c r="AW7" i="2" s="1"/>
  <c r="AX7" i="2" l="1"/>
  <c r="AY7" i="2" s="1"/>
  <c r="F26" i="1"/>
  <c r="AZ7" i="2" l="1"/>
  <c r="BA7" i="2" s="1"/>
  <c r="BB7" i="2" s="1"/>
  <c r="BC7" i="2" s="1"/>
  <c r="C26" i="1"/>
  <c r="BD7" i="2" l="1"/>
  <c r="BE7" i="2" s="1"/>
  <c r="F27" i="1"/>
  <c r="BF7" i="2" l="1"/>
  <c r="BG7" i="2" s="1"/>
  <c r="C27" i="1"/>
  <c r="BH7" i="2" l="1"/>
  <c r="BI7" i="2" s="1"/>
  <c r="F28" i="1"/>
  <c r="C28" i="1" l="1"/>
  <c r="BJ7" i="2"/>
  <c r="BK7" i="2" s="1"/>
  <c r="BL7" i="2" l="1"/>
  <c r="BM7" i="2" s="1"/>
  <c r="F29" i="1"/>
  <c r="BN7" i="2" l="1"/>
  <c r="BO7" i="2" s="1"/>
  <c r="C29" i="1"/>
  <c r="F30" i="1" l="1"/>
  <c r="BP7" i="2"/>
  <c r="BQ7" i="2" s="1"/>
  <c r="C30" i="1" l="1"/>
  <c r="BR7" i="2"/>
  <c r="BS7" i="2" s="1"/>
  <c r="BT7" i="2" l="1"/>
  <c r="BU7" i="2" s="1"/>
  <c r="F31" i="1"/>
  <c r="BV7" i="2" l="1"/>
  <c r="BW7" i="2" s="1"/>
  <c r="C31" i="1"/>
  <c r="F32" i="1" l="1"/>
  <c r="BX7" i="2"/>
  <c r="BY7" i="2" s="1"/>
  <c r="BZ7" i="2" l="1"/>
  <c r="CA7" i="2" s="1"/>
  <c r="C32" i="1"/>
  <c r="CB7" i="2" l="1"/>
  <c r="CC7" i="2" s="1"/>
  <c r="F33" i="1"/>
  <c r="C33" i="1" l="1"/>
  <c r="CD7" i="2"/>
  <c r="CE7" i="2" s="1"/>
  <c r="CF7" i="2" s="1"/>
  <c r="CG7" i="2" s="1"/>
  <c r="CH7" i="2" s="1"/>
  <c r="CI7" i="2" s="1"/>
  <c r="CJ7" i="2" s="1"/>
  <c r="CK7" i="2" s="1"/>
  <c r="CL7" i="2" s="1"/>
  <c r="B4" i="1" s="1"/>
</calcChain>
</file>

<file path=xl/sharedStrings.xml><?xml version="1.0" encoding="utf-8"?>
<sst xmlns="http://schemas.openxmlformats.org/spreadsheetml/2006/main" count="1065" uniqueCount="236">
  <si>
    <t>Płock,</t>
  </si>
  <si>
    <t>Pan(i)</t>
  </si>
  <si>
    <t>Posiadane kwalifikacje</t>
  </si>
  <si>
    <t>Wymiar zatrudnienia</t>
  </si>
  <si>
    <t>Wynagrodzenie zasadnicze</t>
  </si>
  <si>
    <t>zł</t>
  </si>
  <si>
    <t>Dodatek za wysługę lat w wysokości</t>
  </si>
  <si>
    <t>wynagrodzenia zasadniczego</t>
  </si>
  <si>
    <t>Dodatek funkcyjny w wysokości (1)</t>
  </si>
  <si>
    <t>załącznika Nr 1 do regulaminu</t>
  </si>
  <si>
    <t>Dodatek funkcyjny w wysokości (2)</t>
  </si>
  <si>
    <t>Dodatek motywacyjny w wysokości</t>
  </si>
  <si>
    <t xml:space="preserve">Dodatek za stopień specjalizacji </t>
  </si>
  <si>
    <t>Dodatek za warunki pracy (1)</t>
  </si>
  <si>
    <t>załącznika Nr 2 do regulaminu</t>
  </si>
  <si>
    <t>Dodatek za warunki pracy (2)</t>
  </si>
  <si>
    <t>Dodatek za warunki pracy (3)</t>
  </si>
  <si>
    <t>Ponadto przysługuje Panu(i) wynagrodzenie za godziny ponadwymiarowe, godziny doraźnych zastępstw stosownie do odpowiednich przepisów regulaminu oraz inne dodatki ustalane na podstawie Karty Nauczyciela i przepisów wydanych z upoważnienia tej ustawy, a także innych odrębnych przepisów.</t>
  </si>
  <si>
    <t>Lp</t>
  </si>
  <si>
    <t>Stopień awansu zawodowego</t>
  </si>
  <si>
    <t>Dodatek funkcyjny faktycznie przysługujący</t>
  </si>
  <si>
    <t>% wzrostu</t>
  </si>
  <si>
    <t>Dodatek funkcyjny w wysokości (3)</t>
  </si>
  <si>
    <t>7.</t>
  </si>
  <si>
    <t>8.</t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</si>
  <si>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</si>
  <si>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</si>
  <si>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</si>
  <si>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</si>
  <si>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</si>
  <si>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</si>
  <si>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</si>
  <si>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</si>
  <si>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</si>
  <si>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</si>
  <si>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</si>
  <si>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r>
      <t>zł</t>
    </r>
    <r>
      <rPr>
        <sz val="12"/>
        <rFont val="Arial Narrow"/>
        <family val="2"/>
        <charset val="238"/>
      </rPr>
      <t>, według pozycji</t>
    </r>
  </si>
  <si>
    <t>kwota (1)</t>
  </si>
  <si>
    <t>kwota (2)</t>
  </si>
  <si>
    <t>kwota (3)</t>
  </si>
  <si>
    <t>Stanowisko</t>
  </si>
  <si>
    <t>Dodatek za warunki pracy po nowelizacji</t>
  </si>
  <si>
    <t>Ogółem wynagrodzenie
bez godzin ponadwymiarowych</t>
  </si>
  <si>
    <t>znak
sprawy</t>
  </si>
  <si>
    <r>
      <t xml:space="preserve">np.
</t>
    </r>
    <r>
      <rPr>
        <b/>
        <u/>
        <sz val="10"/>
        <rFont val="Arial Narrow"/>
        <family val="2"/>
        <charset val="238"/>
      </rPr>
      <t>SPNr21/1021/......./01</t>
    </r>
  </si>
  <si>
    <t>w Płocku</t>
  </si>
  <si>
    <t>przed
podwyżką</t>
  </si>
  <si>
    <t>po
podwyżce</t>
  </si>
  <si>
    <t>poz. w tabeli
(1)</t>
  </si>
  <si>
    <t>poz. w tabeli
(2)</t>
  </si>
  <si>
    <t>poz. w tabeli
(3)</t>
  </si>
  <si>
    <r>
      <t>zł</t>
    </r>
    <r>
      <rPr>
        <sz val="12"/>
        <rFont val="Arial Narrow"/>
        <family val="2"/>
        <charset val="238"/>
      </rPr>
      <t xml:space="preserve">,  </t>
    </r>
  </si>
  <si>
    <t>14.</t>
  </si>
  <si>
    <t>Dodatek za warunki pracy (4)</t>
  </si>
  <si>
    <t>poz. w tabeli
(4)</t>
  </si>
  <si>
    <t>kwota (4)</t>
  </si>
  <si>
    <t>Suma kwot (1, 2, 3,4)</t>
  </si>
  <si>
    <t>po 
podwyżce
(nie zaokr.)</t>
  </si>
  <si>
    <t>po
podwyżce
(zaokr.)</t>
  </si>
  <si>
    <t>Współczyn-nik z tabeli
po 
podwyżce</t>
  </si>
  <si>
    <t>razem</t>
  </si>
  <si>
    <t>Miesięczna kwota wynagrodzenia placówki (bez 13-tki i ZFŚS)</t>
  </si>
  <si>
    <t>Średnie wynagrodzenie zasadnicze na etat do godz. ponadwym.</t>
  </si>
  <si>
    <t>S</t>
  </si>
  <si>
    <t>K</t>
  </si>
  <si>
    <t>M</t>
  </si>
  <si>
    <t>D</t>
  </si>
  <si>
    <t>dyrektor</t>
  </si>
  <si>
    <t>dyplomowany</t>
  </si>
  <si>
    <t>mianowany</t>
  </si>
  <si>
    <t>godziny</t>
  </si>
  <si>
    <t>pensum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</si>
  <si>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</si>
  <si>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</si>
  <si>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</si>
  <si>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</si>
  <si>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</si>
  <si>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</si>
  <si>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</si>
  <si>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</si>
  <si>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</si>
  <si>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</si>
  <si>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</si>
  <si>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</si>
  <si>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kwota</t>
  </si>
  <si>
    <t>%</t>
  </si>
  <si>
    <t>nieaktywni-płacone</t>
  </si>
  <si>
    <t>nieaktywni-nie płacone</t>
  </si>
  <si>
    <t>etaty</t>
  </si>
  <si>
    <t>zasadnicza</t>
  </si>
  <si>
    <t>warunki
pracy</t>
  </si>
  <si>
    <t>Nauczyciele</t>
  </si>
  <si>
    <t>stażysta</t>
  </si>
  <si>
    <t>kontraktowy</t>
  </si>
  <si>
    <t>urlop macierzyński</t>
  </si>
  <si>
    <t>urlop wychowawczy</t>
  </si>
  <si>
    <t>od</t>
  </si>
  <si>
    <t>do</t>
  </si>
  <si>
    <t>miesiąc</t>
  </si>
  <si>
    <t>rok</t>
  </si>
  <si>
    <t>Pola żółte wybieramy z listy rozwijalnej</t>
  </si>
  <si>
    <t>Pola zielone wypełniamy ręcznie</t>
  </si>
  <si>
    <t>Nazwisko</t>
  </si>
  <si>
    <t xml:space="preserve"> Imię</t>
  </si>
  <si>
    <t>magister z p.p.</t>
  </si>
  <si>
    <t>magister bez p.p.</t>
  </si>
  <si>
    <t>inżynier z p.p.</t>
  </si>
  <si>
    <t>licencjat z p.p.</t>
  </si>
  <si>
    <t>inżynier bez p.p.</t>
  </si>
  <si>
    <t>licencjat bez p.p.</t>
  </si>
  <si>
    <t>pozostałe wykształcenie</t>
  </si>
  <si>
    <t>Poziom wykształcenia</t>
  </si>
  <si>
    <t>Tytuł zawodowy magistra z przygotowaniem pedagogicznym</t>
  </si>
  <si>
    <t>Pozostałe wykształcenie</t>
  </si>
  <si>
    <t>PRZED PODWYŻKĄ</t>
  </si>
  <si>
    <t>PO PODWYŻCE</t>
  </si>
  <si>
    <t>WYSOKOŚĆ MINIMALNYCH STAWEK WYNAGRODZENIA ZASADNICZEGO NAUCZYCIELI</t>
  </si>
  <si>
    <t>Tytuł zawodowy magistra bez przygotowania pedagogicznego</t>
  </si>
  <si>
    <t>Tytuł zawodowy inżyniera z przygotowaniem pedagogicznym</t>
  </si>
  <si>
    <t>Tytuł zawodowy licencjata z przygotowaniem pedagogicznym</t>
  </si>
  <si>
    <t>Tytuł zawodowy inżyniera bez przygotowania pedagogicznego</t>
  </si>
  <si>
    <t>Tytuł zawodowy licencjata bez przygotowania pedagogicznego</t>
  </si>
  <si>
    <t>Dyplom ukończenia kolegium nauczycielskiego</t>
  </si>
  <si>
    <t>Dyplom ukończenia nauczycielskiego kolegium języków obcych</t>
  </si>
  <si>
    <t>Dodatek za staż pracy</t>
  </si>
  <si>
    <t>średnia</t>
  </si>
  <si>
    <t>doktor</t>
  </si>
  <si>
    <t>doktor habilitowany</t>
  </si>
  <si>
    <t>profesor dr hab.</t>
  </si>
  <si>
    <t>Tytuł zawodowy doktora</t>
  </si>
  <si>
    <t>Tytuł zawodowy doktora habilitowanego</t>
  </si>
  <si>
    <t>Tytuł zawodowy profesora doktora habilitowanego</t>
  </si>
  <si>
    <t>prognoz.
zwiększ.</t>
  </si>
  <si>
    <t>zwiększ.</t>
  </si>
  <si>
    <t>Przysługujący dodatek</t>
  </si>
  <si>
    <t>Pola białe (zablokowane) liczą się automatycznie</t>
  </si>
  <si>
    <t>podst. dane są</t>
  </si>
  <si>
    <t>Dodat.  za staż pracy</t>
  </si>
  <si>
    <t>kolejność</t>
  </si>
  <si>
    <t>Nazwisko i Imię</t>
  </si>
  <si>
    <t xml:space="preserve">miesiąc </t>
  </si>
  <si>
    <t>Nazwisko i Inię</t>
  </si>
  <si>
    <t>ROK</t>
  </si>
  <si>
    <t>Posiadane
kwalifikacje</t>
  </si>
  <si>
    <t>Stopień
awansu
zawodowego</t>
  </si>
  <si>
    <t>Dodatek
za
stopień
specjaliz.</t>
  </si>
  <si>
    <t>stanowisko</t>
  </si>
  <si>
    <t>stopień
awansu
zawodowego</t>
  </si>
  <si>
    <t>posiadane
kwalifikacje</t>
  </si>
  <si>
    <t>wynagrodz.
zasadnicze</t>
  </si>
  <si>
    <t>dodatek funkcyjny</t>
  </si>
  <si>
    <t>poz. w
tabeli</t>
  </si>
  <si>
    <t>wymiar
zatrudn.</t>
  </si>
  <si>
    <t>dodatek</t>
  </si>
  <si>
    <t>za staż pracy</t>
  </si>
  <si>
    <t>stopień
specjaliz.</t>
  </si>
  <si>
    <t>pełni obowiązki
 / nie pełni obowiązków</t>
  </si>
  <si>
    <t>miesiąc OD</t>
  </si>
  <si>
    <t>kontrola daty i dodatku motywacyjnego</t>
  </si>
  <si>
    <t>stopień
specjal.</t>
  </si>
  <si>
    <t>funkc.</t>
  </si>
  <si>
    <t>wynagr.
bez 13-ki
i ZFŚS</t>
  </si>
  <si>
    <t>Wymiar
zatrud.
w etatach
SIO-30.09</t>
  </si>
  <si>
    <t>średnie
wynagr.
zasad.
na etat</t>
  </si>
  <si>
    <t xml:space="preserve"> pełniący obowiązki</t>
  </si>
  <si>
    <t>m-c
zmiany
dodat.
stażow.</t>
  </si>
  <si>
    <t>długotrw. zwolnienie lekarskie</t>
  </si>
  <si>
    <t>url. bezpłatny /oddelegowanie</t>
  </si>
  <si>
    <t>_stan nieczynny</t>
  </si>
  <si>
    <t>_urlop dla poratow. zdrowia</t>
  </si>
  <si>
    <t>kwoty
do
limitu
motywac.
wrzesień</t>
  </si>
  <si>
    <t>kwota
wzrostu</t>
  </si>
  <si>
    <t>%
wzrostu
dodat.
funkcyj.</t>
  </si>
  <si>
    <t>Wynagrodzenie
zasadnicze</t>
  </si>
  <si>
    <t>* wypełniamy tylko w przypadku
zmiany w okresie od 30.09 b.r.,
a końcem roku budż. (rok następny)</t>
  </si>
  <si>
    <t>Specjalny Ośrodek Szkolno - Wychowawczy nr 1</t>
  </si>
  <si>
    <t>kwota (5)</t>
  </si>
  <si>
    <t>poz. w tabeli
(6)</t>
  </si>
  <si>
    <t>poz. w tabeli
(5)</t>
  </si>
  <si>
    <t>kwota (6)</t>
  </si>
  <si>
    <t>poz. w tabeli
(7)</t>
  </si>
  <si>
    <t>kwota (7)</t>
  </si>
  <si>
    <t>15.</t>
  </si>
  <si>
    <t>16.</t>
  </si>
  <si>
    <t>17.</t>
  </si>
  <si>
    <t>Dodatek za warunki pracy (5)</t>
  </si>
  <si>
    <t>Dodatek za warunki pracy (6)</t>
  </si>
  <si>
    <t>Dodatek za warunki pracy (7)</t>
  </si>
  <si>
    <t>IX - XII</t>
  </si>
  <si>
    <t>V - VIII</t>
  </si>
  <si>
    <t>I - IV</t>
  </si>
  <si>
    <t>miesięczny limit środków na dodatki motywacyjne</t>
  </si>
  <si>
    <t>wymiar
zatrudn.
w etat.
do śred.
wynagr.</t>
  </si>
  <si>
    <t xml:space="preserve">aktualny miesiąc: </t>
  </si>
  <si>
    <t>Wypełnij</t>
  </si>
  <si>
    <t>ROZPOCZĘCIE ROKU SZKOLNEGO</t>
  </si>
  <si>
    <t>przed</t>
  </si>
  <si>
    <t>Usuń kwoty</t>
  </si>
  <si>
    <t>Niewypełniaj</t>
  </si>
  <si>
    <t>Komunikaty o braku danych podstawowych. 
Nie sprawdzane są komórkii za dodatki stop. specjaliz., funkcyjny, warunki pracy, motywacyjny</t>
  </si>
  <si>
    <t>NIE</t>
  </si>
  <si>
    <t>TAK</t>
  </si>
  <si>
    <t>Aktualny dodatek motywac.</t>
  </si>
  <si>
    <t>Kwoty do wstawienia - dodatek motywacyjny</t>
  </si>
  <si>
    <t>=</t>
  </si>
  <si>
    <t>wymiar
zatrud.</t>
  </si>
  <si>
    <t>kwoty
motywac.</t>
  </si>
  <si>
    <t>do limitu</t>
  </si>
  <si>
    <t>poz. w tabeli</t>
  </si>
  <si>
    <t>wskaźnik do dodat. motywacyjnych</t>
  </si>
  <si>
    <t>dod. funkcyj.</t>
  </si>
  <si>
    <t>warunki pracy</t>
  </si>
  <si>
    <t>kondtrola dodatków, nie pełniących obowiązku pracy</t>
  </si>
  <si>
    <t>pieczęć placówki</t>
  </si>
  <si>
    <t>CZYTELNIEJSZY WYDRUK - UKRYCIE / ODKRYCIE KOLUMN Z DODATKAMI (przed wydrukiem ukryj kolumny z podsumowaniem równym zero)</t>
  </si>
  <si>
    <t>18.</t>
  </si>
  <si>
    <t>Dodatek funkcyjny w wysokości (4)</t>
  </si>
  <si>
    <t>Czy podwyższono wynagrodzenie</t>
  </si>
  <si>
    <t xml:space="preserve"> nauczycielowi akademickiemu ?</t>
  </si>
  <si>
    <t>RAZEM</t>
  </si>
  <si>
    <t>Liczba etatów wg stopni awansu
SIO na 30.09</t>
  </si>
  <si>
    <t>Liczba osób
SIO na 30.09</t>
  </si>
  <si>
    <t>Liczba osób z tabeli dane</t>
  </si>
  <si>
    <t>informacja</t>
  </si>
  <si>
    <t>motywacyjny</t>
  </si>
  <si>
    <t xml:space="preserve">Płock, </t>
  </si>
  <si>
    <t>podpis dyrektora</t>
  </si>
  <si>
    <t>kolegium nauczycielskie</t>
  </si>
  <si>
    <t>kolegium języków obcych</t>
  </si>
  <si>
    <t>razem płacone</t>
  </si>
  <si>
    <t>razem nieaktywni</t>
  </si>
  <si>
    <t>z dniem 1 września 2016 roku ustala się następujące warunki wynagrodzenia:</t>
  </si>
  <si>
    <t>Wysokość składnika wynagrodzenia określoną w pozycji  6 ustala się na okres do 31.12.2016 r.</t>
  </si>
  <si>
    <t>Wysokość składników wynagrodzenia określoną w pozycjach  7-18 ustala się na okres do …………...2016 r.</t>
  </si>
  <si>
    <t xml:space="preserve">Na podstawie art. 30 Karty Nauczyciela (t.j. Dz.U. z 2016 poz. 1379), rozporządzenia Ministra Edukacji Narodowej i Sportu z dnia 31 stycznia 2005 roku w sprawie wysokości minimalnych stawek wynagrodzenia zasadniczego nauczycieli, ogólnych warunków przyznawania dodatków do wynagrodzenia zasadniczego oraz wynagradzania za pracę w dniu wolnym od pracy (t.j. Dz.U. z 2014 poz. 416, 922, z 2015 poz.868, z 2016 poz.1029) </t>
  </si>
  <si>
    <t xml:space="preserve">oraz uchwały Nr 387/XXIV/2012 Rady Miasta Płocka z dnia 29 maja 2012 roku w sprawie ustalenia Regulaminu wynagradzania nauczycieli zatrudnionych w szkołach, placówkach oświatowych oraz placówkach opiekuńczo-wychowawczych prowadzonych przez Miasto Płock, zmienionej uchwałą nr 388/XXI/2016 Rady Miasta Płocka z dnia 30 sierpnia 2016 r.  (Dz. Urz. Woj. Maz. z 29 września 2016 r. poz. 8455)  zwanego w dalszej treści regulaminem,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</si>
</sst>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 mmmm\ yyyy"/>
    <numFmt numFmtId="165" formatCode="#,##0.00\ _z_ł"/>
    <numFmt numFmtId="166" formatCode="#,##0.00000"/>
    <numFmt numFmtId="167" formatCode="#,##0.00\ &quot;zł&quot;"/>
    <numFmt numFmtId="168" formatCode="#,##0.0000"/>
    <numFmt numFmtId="169" formatCode="0.0000"/>
  </numFmts>
  <fonts count="55" x14ac:knownFonts="1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8"/>
      <color indexed="53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b/>
      <sz val="26"/>
      <name val="Arial CE"/>
      <family val="2"/>
      <charset val="238"/>
    </font>
    <font>
      <b/>
      <sz val="11"/>
      <name val="Arial Narrow"/>
      <family val="2"/>
      <charset val="238"/>
    </font>
    <font>
      <sz val="10"/>
      <name val="Arial CE"/>
      <charset val="238"/>
    </font>
    <font>
      <sz val="7"/>
      <name val="Verdana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4"/>
      <color indexed="53"/>
      <name val="Arial Narrow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3"/>
      <name val="Arial CE"/>
      <charset val="238"/>
    </font>
    <font>
      <sz val="10"/>
      <name val="Arial"/>
      <family val="2"/>
      <charset val="238"/>
    </font>
    <font>
      <sz val="10"/>
      <color indexed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0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 CE"/>
      <charset val="238"/>
    </font>
    <font>
      <b/>
      <sz val="12"/>
      <name val="Arial CE"/>
      <charset val="238"/>
    </font>
    <font>
      <b/>
      <sz val="8"/>
      <name val="Arial Narrow"/>
      <family val="2"/>
      <charset val="238"/>
    </font>
    <font>
      <sz val="8"/>
      <color indexed="9"/>
      <name val="Arial Narrow"/>
      <family val="2"/>
      <charset val="238"/>
    </font>
    <font>
      <sz val="10"/>
      <color indexed="9"/>
      <name val="Arial Narrow"/>
      <family val="2"/>
      <charset val="238"/>
    </font>
    <font>
      <sz val="10"/>
      <color indexed="10"/>
      <name val="Arial CE"/>
      <charset val="238"/>
    </font>
    <font>
      <b/>
      <sz val="9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color indexed="17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sz val="10"/>
      <color indexed="9"/>
      <name val="Arial CE"/>
      <charset val="238"/>
    </font>
    <font>
      <b/>
      <sz val="10"/>
      <color indexed="30"/>
      <name val="Arial CE"/>
      <charset val="238"/>
    </font>
    <font>
      <b/>
      <sz val="10"/>
      <color indexed="17"/>
      <name val="Arial"/>
      <family val="2"/>
      <charset val="238"/>
    </font>
    <font>
      <b/>
      <sz val="11"/>
      <name val="Arial CE"/>
      <charset val="238"/>
    </font>
    <font>
      <b/>
      <sz val="10"/>
      <color indexed="9"/>
      <name val="Arial CE"/>
      <charset val="238"/>
    </font>
    <font>
      <b/>
      <sz val="10"/>
      <color indexed="10"/>
      <name val="Arial Narrow"/>
      <family val="2"/>
      <charset val="238"/>
    </font>
    <font>
      <b/>
      <sz val="8"/>
      <name val="Arial CE"/>
      <charset val="238"/>
    </font>
    <font>
      <b/>
      <sz val="10"/>
      <color indexed="10"/>
      <name val="Arial CE"/>
      <charset val="238"/>
    </font>
    <font>
      <vertAlign val="superscript"/>
      <sz val="10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i/>
      <sz val="8"/>
      <name val="Arial Narrow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sz val="10"/>
      <color rgb="FF000000"/>
      <name val="Arial CE"/>
    </font>
    <font>
      <b/>
      <sz val="8"/>
      <color rgb="FF000000"/>
      <name val="Arial CE"/>
    </font>
    <font>
      <b/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/>
      <diagonal style="hair">
        <color indexed="64"/>
      </diagonal>
    </border>
    <border diagonalUp="1" diagonalDown="1">
      <left/>
      <right/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Dot">
        <color indexed="64"/>
      </bottom>
      <diagonal/>
    </border>
    <border>
      <left/>
      <right/>
      <top style="double">
        <color indexed="64"/>
      </top>
      <bottom style="dashDot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/>
      <diagonal style="hair">
        <color indexed="64"/>
      </diagonal>
    </border>
    <border diagonalUp="1" diagonalDown="1">
      <left/>
      <right/>
      <top style="double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double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Dot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Dot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9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4" fontId="3" fillId="0" borderId="0" xfId="0" applyNumberFormat="1" applyFont="1" applyFill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4" fontId="7" fillId="0" borderId="4" xfId="0" applyNumberFormat="1" applyFont="1" applyBorder="1" applyAlignment="1" applyProtection="1">
      <alignment vertical="center"/>
    </xf>
    <xf numFmtId="4" fontId="7" fillId="0" borderId="3" xfId="0" applyNumberFormat="1" applyFont="1" applyBorder="1" applyAlignment="1" applyProtection="1">
      <alignment vertical="center"/>
    </xf>
    <xf numFmtId="4" fontId="7" fillId="0" borderId="6" xfId="0" applyNumberFormat="1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10" fontId="5" fillId="0" borderId="7" xfId="0" applyNumberFormat="1" applyFont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0" fillId="0" borderId="0" xfId="0" applyFill="1" applyProtection="1"/>
    <xf numFmtId="4" fontId="12" fillId="0" borderId="0" xfId="0" applyNumberFormat="1" applyFont="1" applyFill="1" applyAlignment="1" applyProtection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4" fontId="5" fillId="2" borderId="9" xfId="0" applyNumberFormat="1" applyFont="1" applyFill="1" applyBorder="1" applyAlignment="1" applyProtection="1">
      <alignment vertical="center" wrapText="1"/>
      <protection locked="0"/>
    </xf>
    <xf numFmtId="10" fontId="5" fillId="0" borderId="2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left" vertical="center"/>
    </xf>
    <xf numFmtId="9" fontId="4" fillId="0" borderId="0" xfId="0" applyNumberFormat="1" applyFont="1" applyBorder="1" applyAlignment="1" applyProtection="1">
      <alignment horizontal="center" vertical="center"/>
    </xf>
    <xf numFmtId="9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164" fontId="2" fillId="0" borderId="0" xfId="0" applyNumberFormat="1" applyFont="1" applyAlignment="1" applyProtection="1">
      <alignment horizontal="left" vertical="center"/>
    </xf>
    <xf numFmtId="4" fontId="5" fillId="2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protection locked="0"/>
    </xf>
    <xf numFmtId="3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4" fontId="5" fillId="0" borderId="18" xfId="0" applyNumberFormat="1" applyFont="1" applyFill="1" applyBorder="1" applyAlignment="1" applyProtection="1">
      <alignment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18" fillId="0" borderId="10" xfId="0" applyFont="1" applyFill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4" fontId="5" fillId="0" borderId="23" xfId="0" applyNumberFormat="1" applyFont="1" applyBorder="1" applyAlignment="1" applyProtection="1">
      <alignment vertical="center"/>
    </xf>
    <xf numFmtId="9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9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4" fontId="5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3" fontId="5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5" fillId="0" borderId="32" xfId="0" applyFont="1" applyBorder="1" applyAlignment="1" applyProtection="1">
      <alignment horizontal="center" vertical="center"/>
    </xf>
    <xf numFmtId="49" fontId="5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49" fontId="5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4" fontId="7" fillId="0" borderId="23" xfId="0" applyNumberFormat="1" applyFont="1" applyBorder="1" applyAlignment="1" applyProtection="1">
      <alignment vertical="center"/>
    </xf>
    <xf numFmtId="4" fontId="7" fillId="0" borderId="25" xfId="0" applyNumberFormat="1" applyFont="1" applyBorder="1" applyAlignment="1" applyProtection="1">
      <alignment vertical="center"/>
    </xf>
    <xf numFmtId="4" fontId="5" fillId="0" borderId="29" xfId="0" applyNumberFormat="1" applyFont="1" applyFill="1" applyBorder="1" applyAlignment="1" applyProtection="1">
      <alignment vertical="center" wrapText="1"/>
    </xf>
    <xf numFmtId="4" fontId="5" fillId="0" borderId="28" xfId="0" applyNumberFormat="1" applyFont="1" applyFill="1" applyBorder="1" applyAlignment="1" applyProtection="1">
      <alignment vertical="center" wrapText="1"/>
    </xf>
    <xf numFmtId="4" fontId="5" fillId="2" borderId="28" xfId="0" applyNumberFormat="1" applyFont="1" applyFill="1" applyBorder="1" applyAlignment="1" applyProtection="1">
      <alignment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</xf>
    <xf numFmtId="4" fontId="7" fillId="0" borderId="24" xfId="0" applyNumberFormat="1" applyFont="1" applyBorder="1" applyAlignment="1" applyProtection="1">
      <alignment vertical="center"/>
    </xf>
    <xf numFmtId="2" fontId="7" fillId="0" borderId="24" xfId="0" applyNumberFormat="1" applyFont="1" applyBorder="1" applyAlignment="1" applyProtection="1">
      <alignment vertical="center"/>
    </xf>
    <xf numFmtId="2" fontId="7" fillId="0" borderId="25" xfId="0" applyNumberFormat="1" applyFont="1" applyBorder="1" applyAlignment="1" applyProtection="1">
      <alignment vertical="center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4" fontId="5" fillId="2" borderId="27" xfId="0" applyNumberFormat="1" applyFont="1" applyFill="1" applyBorder="1" applyAlignment="1" applyProtection="1">
      <alignment vertical="center" wrapText="1"/>
      <protection locked="0"/>
    </xf>
    <xf numFmtId="2" fontId="5" fillId="0" borderId="27" xfId="0" applyNumberFormat="1" applyFont="1" applyFill="1" applyBorder="1" applyAlignment="1" applyProtection="1">
      <alignment vertical="center" wrapText="1"/>
    </xf>
    <xf numFmtId="166" fontId="5" fillId="2" borderId="28" xfId="0" applyNumberFormat="1" applyFont="1" applyFill="1" applyBorder="1" applyAlignment="1" applyProtection="1">
      <alignment vertical="center" wrapText="1"/>
      <protection locked="0"/>
    </xf>
    <xf numFmtId="4" fontId="5" fillId="2" borderId="45" xfId="0" applyNumberFormat="1" applyFont="1" applyFill="1" applyBorder="1" applyAlignment="1" applyProtection="1">
      <alignment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166" fontId="5" fillId="2" borderId="12" xfId="0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 wrapText="1"/>
    </xf>
    <xf numFmtId="2" fontId="7" fillId="0" borderId="49" xfId="0" applyNumberFormat="1" applyFont="1" applyBorder="1" applyAlignment="1" applyProtection="1">
      <alignment vertical="center"/>
    </xf>
    <xf numFmtId="2" fontId="5" fillId="0" borderId="50" xfId="0" applyNumberFormat="1" applyFont="1" applyFill="1" applyBorder="1" applyAlignment="1" applyProtection="1">
      <alignment vertical="center" wrapText="1"/>
    </xf>
    <xf numFmtId="2" fontId="5" fillId="2" borderId="51" xfId="0" applyNumberFormat="1" applyFont="1" applyFill="1" applyBorder="1" applyAlignment="1" applyProtection="1">
      <alignment vertical="center" wrapText="1"/>
      <protection locked="0"/>
    </xf>
    <xf numFmtId="2" fontId="5" fillId="0" borderId="45" xfId="0" applyNumberFormat="1" applyFont="1" applyFill="1" applyBorder="1" applyAlignment="1" applyProtection="1">
      <alignment vertical="center" wrapText="1"/>
    </xf>
    <xf numFmtId="2" fontId="5" fillId="2" borderId="52" xfId="0" applyNumberFormat="1" applyFont="1" applyFill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2" fontId="7" fillId="0" borderId="53" xfId="0" applyNumberFormat="1" applyFont="1" applyBorder="1" applyAlignment="1" applyProtection="1">
      <alignment vertical="center"/>
    </xf>
    <xf numFmtId="4" fontId="7" fillId="0" borderId="54" xfId="0" applyNumberFormat="1" applyFont="1" applyBorder="1" applyAlignment="1" applyProtection="1">
      <alignment vertical="center"/>
    </xf>
    <xf numFmtId="10" fontId="5" fillId="0" borderId="22" xfId="0" applyNumberFormat="1" applyFont="1" applyBorder="1" applyAlignment="1" applyProtection="1">
      <alignment vertical="center"/>
    </xf>
    <xf numFmtId="4" fontId="5" fillId="0" borderId="27" xfId="0" applyNumberFormat="1" applyFont="1" applyBorder="1" applyAlignment="1" applyProtection="1">
      <alignment vertical="center" wrapText="1"/>
    </xf>
    <xf numFmtId="10" fontId="5" fillId="0" borderId="28" xfId="0" applyNumberFormat="1" applyFont="1" applyBorder="1" applyAlignment="1" applyProtection="1">
      <alignment vertical="center" wrapText="1"/>
    </xf>
    <xf numFmtId="4" fontId="23" fillId="0" borderId="29" xfId="0" applyNumberFormat="1" applyFont="1" applyFill="1" applyBorder="1" applyAlignment="1" applyProtection="1">
      <alignment vertical="center" wrapText="1"/>
    </xf>
    <xf numFmtId="4" fontId="23" fillId="0" borderId="28" xfId="0" applyNumberFormat="1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top"/>
    </xf>
    <xf numFmtId="0" fontId="3" fillId="0" borderId="0" xfId="0" applyNumberFormat="1" applyFont="1" applyFill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4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5" fillId="0" borderId="15" xfId="0" applyFont="1" applyBorder="1" applyAlignment="1" applyProtection="1">
      <alignment horizontal="center" vertical="center" wrapText="1"/>
    </xf>
    <xf numFmtId="2" fontId="3" fillId="0" borderId="0" xfId="0" applyNumberFormat="1" applyFont="1" applyFill="1" applyAlignment="1" applyProtection="1">
      <alignment horizontal="right" vertical="center"/>
    </xf>
    <xf numFmtId="4" fontId="3" fillId="0" borderId="0" xfId="0" applyNumberFormat="1" applyFont="1" applyFill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10" fillId="0" borderId="3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left" vertical="center" wrapText="1"/>
    </xf>
    <xf numFmtId="0" fontId="5" fillId="0" borderId="55" xfId="0" applyFont="1" applyBorder="1" applyAlignment="1" applyProtection="1">
      <alignment horizontal="center" vertical="center" textRotation="90" wrapText="1"/>
    </xf>
    <xf numFmtId="0" fontId="5" fillId="0" borderId="56" xfId="0" applyFont="1" applyBorder="1" applyAlignment="1" applyProtection="1">
      <alignment horizontal="center" vertical="center" textRotation="90" wrapText="1"/>
    </xf>
    <xf numFmtId="0" fontId="5" fillId="0" borderId="5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4" fontId="5" fillId="0" borderId="57" xfId="0" applyNumberFormat="1" applyFont="1" applyBorder="1" applyAlignment="1" applyProtection="1">
      <alignment vertical="center"/>
    </xf>
    <xf numFmtId="4" fontId="5" fillId="0" borderId="6" xfId="0" applyNumberFormat="1" applyFont="1" applyBorder="1" applyAlignment="1" applyProtection="1">
      <alignment vertical="center"/>
    </xf>
    <xf numFmtId="4" fontId="7" fillId="0" borderId="57" xfId="0" applyNumberFormat="1" applyFont="1" applyBorder="1" applyAlignment="1" applyProtection="1">
      <alignment vertical="center"/>
    </xf>
    <xf numFmtId="4" fontId="7" fillId="0" borderId="36" xfId="0" applyNumberFormat="1" applyFont="1" applyBorder="1" applyAlignment="1" applyProtection="1">
      <alignment vertical="center"/>
    </xf>
    <xf numFmtId="2" fontId="7" fillId="0" borderId="3" xfId="0" applyNumberFormat="1" applyFont="1" applyBorder="1" applyAlignment="1" applyProtection="1">
      <alignment vertical="center"/>
    </xf>
    <xf numFmtId="4" fontId="7" fillId="0" borderId="37" xfId="0" applyNumberFormat="1" applyFont="1" applyBorder="1" applyAlignment="1" applyProtection="1">
      <alignment vertical="center"/>
    </xf>
    <xf numFmtId="0" fontId="30" fillId="0" borderId="57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57" xfId="0" applyFont="1" applyBorder="1" applyAlignment="1" applyProtection="1">
      <alignment horizontal="center" vertical="center" wrapText="1"/>
    </xf>
    <xf numFmtId="0" fontId="30" fillId="0" borderId="36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37" xfId="0" applyFont="1" applyBorder="1" applyAlignment="1" applyProtection="1">
      <alignment horizontal="center" vertic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 wrapText="1"/>
    </xf>
    <xf numFmtId="0" fontId="0" fillId="0" borderId="59" xfId="0" applyFill="1" applyBorder="1" applyAlignment="1" applyProtection="1">
      <alignment vertical="center" wrapText="1"/>
    </xf>
    <xf numFmtId="3" fontId="20" fillId="0" borderId="5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60" xfId="0" applyFill="1" applyBorder="1" applyAlignment="1" applyProtection="1">
      <alignment horizontal="center" vertical="center" wrapText="1"/>
    </xf>
    <xf numFmtId="0" fontId="0" fillId="0" borderId="60" xfId="0" applyFill="1" applyBorder="1" applyAlignment="1" applyProtection="1">
      <alignment vertical="center" wrapText="1"/>
    </xf>
    <xf numFmtId="3" fontId="19" fillId="0" borderId="60" xfId="0" applyNumberFormat="1" applyFont="1" applyFill="1" applyBorder="1" applyAlignment="1" applyProtection="1">
      <alignment horizontal="center" vertical="center" wrapText="1"/>
    </xf>
    <xf numFmtId="0" fontId="0" fillId="0" borderId="61" xfId="0" applyFill="1" applyBorder="1" applyAlignment="1" applyProtection="1">
      <alignment horizontal="center" vertical="center" wrapText="1"/>
    </xf>
    <xf numFmtId="0" fontId="0" fillId="0" borderId="61" xfId="0" applyFill="1" applyBorder="1" applyAlignment="1" applyProtection="1">
      <alignment vertical="center" wrapText="1"/>
    </xf>
    <xf numFmtId="3" fontId="19" fillId="0" borderId="61" xfId="0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vertical="center" wrapText="1"/>
    </xf>
    <xf numFmtId="3" fontId="20" fillId="0" borderId="14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Alignment="1" applyProtection="1">
      <alignment horizontal="left" vertical="center"/>
    </xf>
    <xf numFmtId="10" fontId="32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62" xfId="0" applyNumberFormat="1" applyFont="1" applyFill="1" applyBorder="1" applyAlignment="1" applyProtection="1">
      <alignment horizontal="left" vertical="center" wrapText="1"/>
    </xf>
    <xf numFmtId="4" fontId="5" fillId="0" borderId="18" xfId="0" applyNumberFormat="1" applyFont="1" applyFill="1" applyBorder="1" applyAlignment="1" applyProtection="1">
      <alignment horizontal="right" vertical="center" wrapText="1"/>
    </xf>
    <xf numFmtId="3" fontId="5" fillId="0" borderId="63" xfId="0" applyNumberFormat="1" applyFont="1" applyFill="1" applyBorder="1" applyAlignment="1" applyProtection="1">
      <alignment horizontal="center" vertical="center" wrapText="1"/>
    </xf>
    <xf numFmtId="9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3" fontId="5" fillId="0" borderId="17" xfId="0" applyNumberFormat="1" applyFont="1" applyFill="1" applyBorder="1" applyAlignment="1" applyProtection="1">
      <alignment vertical="center" wrapText="1"/>
    </xf>
    <xf numFmtId="0" fontId="5" fillId="0" borderId="63" xfId="0" applyNumberFormat="1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3" fontId="5" fillId="0" borderId="58" xfId="0" applyNumberFormat="1" applyFont="1" applyFill="1" applyBorder="1" applyAlignment="1" applyProtection="1">
      <alignment vertical="center" wrapText="1"/>
    </xf>
    <xf numFmtId="3" fontId="5" fillId="0" borderId="63" xfId="0" applyNumberFormat="1" applyFont="1" applyFill="1" applyBorder="1" applyAlignment="1" applyProtection="1">
      <alignment vertical="center" wrapText="1"/>
    </xf>
    <xf numFmtId="0" fontId="5" fillId="0" borderId="64" xfId="0" applyFont="1" applyFill="1" applyBorder="1" applyAlignment="1" applyProtection="1">
      <alignment horizontal="center" vertical="center" wrapText="1"/>
    </xf>
    <xf numFmtId="4" fontId="5" fillId="0" borderId="65" xfId="0" applyNumberFormat="1" applyFont="1" applyFill="1" applyBorder="1" applyAlignment="1" applyProtection="1">
      <alignment horizontal="right" vertical="center" wrapText="1"/>
    </xf>
    <xf numFmtId="3" fontId="5" fillId="0" borderId="62" xfId="0" applyNumberFormat="1" applyFont="1" applyFill="1" applyBorder="1" applyAlignment="1" applyProtection="1">
      <alignment horizontal="center" vertical="center" wrapText="1"/>
    </xf>
    <xf numFmtId="9" fontId="5" fillId="0" borderId="6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62" xfId="0" applyNumberFormat="1" applyFont="1" applyFill="1" applyBorder="1" applyAlignment="1" applyProtection="1">
      <alignment vertical="center" wrapText="1"/>
    </xf>
    <xf numFmtId="0" fontId="5" fillId="0" borderId="65" xfId="0" applyFont="1" applyFill="1" applyBorder="1" applyAlignment="1" applyProtection="1">
      <alignment horizontal="center" vertical="center" wrapText="1"/>
    </xf>
    <xf numFmtId="3" fontId="5" fillId="0" borderId="66" xfId="0" applyNumberFormat="1" applyFont="1" applyFill="1" applyBorder="1" applyAlignment="1" applyProtection="1">
      <alignment vertical="center" wrapText="1"/>
    </xf>
    <xf numFmtId="3" fontId="5" fillId="0" borderId="62" xfId="0" applyNumberFormat="1" applyFont="1" applyFill="1" applyBorder="1" applyAlignment="1" applyProtection="1">
      <alignment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 wrapText="1"/>
    </xf>
    <xf numFmtId="0" fontId="0" fillId="0" borderId="68" xfId="0" applyBorder="1" applyAlignment="1" applyProtection="1">
      <alignment vertical="center"/>
    </xf>
    <xf numFmtId="0" fontId="25" fillId="0" borderId="69" xfId="0" applyFont="1" applyFill="1" applyBorder="1" applyAlignment="1" applyProtection="1">
      <alignment horizontal="center" vertical="center" wrapText="1"/>
    </xf>
    <xf numFmtId="0" fontId="16" fillId="0" borderId="0" xfId="0" applyFont="1" applyBorder="1" applyProtection="1"/>
    <xf numFmtId="2" fontId="16" fillId="0" borderId="70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center" wrapText="1"/>
    </xf>
    <xf numFmtId="2" fontId="16" fillId="0" borderId="71" xfId="0" applyNumberFormat="1" applyFont="1" applyFill="1" applyBorder="1" applyAlignment="1" applyProtection="1">
      <alignment horizontal="center" vertical="center" wrapText="1"/>
    </xf>
    <xf numFmtId="168" fontId="17" fillId="0" borderId="60" xfId="0" applyNumberFormat="1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4" fontId="17" fillId="0" borderId="60" xfId="0" applyNumberFormat="1" applyFont="1" applyFill="1" applyBorder="1" applyAlignment="1" applyProtection="1">
      <alignment horizontal="right" vertical="center"/>
    </xf>
    <xf numFmtId="4" fontId="17" fillId="0" borderId="72" xfId="0" applyNumberFormat="1" applyFont="1" applyFill="1" applyBorder="1" applyAlignment="1" applyProtection="1">
      <alignment horizontal="right" vertical="center"/>
    </xf>
    <xf numFmtId="4" fontId="17" fillId="0" borderId="42" xfId="0" applyNumberFormat="1" applyFont="1" applyFill="1" applyBorder="1" applyAlignment="1" applyProtection="1">
      <alignment horizontal="right" vertical="center"/>
    </xf>
    <xf numFmtId="3" fontId="17" fillId="0" borderId="60" xfId="0" applyNumberFormat="1" applyFont="1" applyFill="1" applyBorder="1" applyAlignment="1" applyProtection="1">
      <alignment horizontal="right" vertical="center"/>
    </xf>
    <xf numFmtId="4" fontId="16" fillId="0" borderId="60" xfId="0" applyNumberFormat="1" applyFont="1" applyFill="1" applyBorder="1" applyAlignment="1" applyProtection="1">
      <alignment horizontal="right" vertical="center"/>
    </xf>
    <xf numFmtId="2" fontId="0" fillId="0" borderId="70" xfId="0" applyNumberFormat="1" applyFill="1" applyBorder="1" applyAlignment="1" applyProtection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 vertical="center" wrapText="1"/>
    </xf>
    <xf numFmtId="2" fontId="0" fillId="0" borderId="73" xfId="0" applyNumberFormat="1" applyFill="1" applyBorder="1" applyAlignment="1" applyProtection="1">
      <alignment horizontal="center" vertical="center" wrapText="1"/>
    </xf>
    <xf numFmtId="2" fontId="0" fillId="0" borderId="74" xfId="0" applyNumberFormat="1" applyFill="1" applyBorder="1" applyAlignment="1" applyProtection="1">
      <alignment horizontal="center" vertical="center" wrapText="1"/>
    </xf>
    <xf numFmtId="2" fontId="16" fillId="0" borderId="75" xfId="0" applyNumberFormat="1" applyFont="1" applyFill="1" applyBorder="1" applyAlignment="1" applyProtection="1">
      <alignment horizontal="center" vertical="center" wrapText="1"/>
    </xf>
    <xf numFmtId="0" fontId="17" fillId="0" borderId="76" xfId="0" applyFont="1" applyFill="1" applyBorder="1" applyAlignment="1" applyProtection="1">
      <alignment horizontal="left" vertical="center"/>
    </xf>
    <xf numFmtId="168" fontId="17" fillId="0" borderId="77" xfId="0" applyNumberFormat="1" applyFont="1" applyFill="1" applyBorder="1" applyAlignment="1" applyProtection="1">
      <alignment horizontal="center" vertical="center"/>
    </xf>
    <xf numFmtId="0" fontId="16" fillId="0" borderId="10" xfId="0" applyFont="1" applyBorder="1" applyProtection="1"/>
    <xf numFmtId="4" fontId="16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Alignment="1" applyProtection="1">
      <alignment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28" fillId="0" borderId="14" xfId="0" applyFont="1" applyBorder="1" applyAlignment="1" applyProtection="1">
      <alignment vertical="center"/>
    </xf>
    <xf numFmtId="4" fontId="28" fillId="0" borderId="66" xfId="0" applyNumberFormat="1" applyFont="1" applyBorder="1" applyAlignment="1" applyProtection="1">
      <alignment vertical="center"/>
    </xf>
    <xf numFmtId="169" fontId="28" fillId="0" borderId="14" xfId="0" applyNumberFormat="1" applyFont="1" applyBorder="1" applyAlignment="1" applyProtection="1">
      <alignment vertical="center"/>
    </xf>
    <xf numFmtId="0" fontId="23" fillId="0" borderId="14" xfId="0" applyNumberFormat="1" applyFont="1" applyFill="1" applyBorder="1" applyAlignment="1" applyProtection="1">
      <alignment horizontal="center" vertical="center" wrapText="1"/>
    </xf>
    <xf numFmtId="4" fontId="28" fillId="0" borderId="67" xfId="0" applyNumberFormat="1" applyFont="1" applyBorder="1" applyAlignment="1" applyProtection="1">
      <alignment vertical="center"/>
    </xf>
    <xf numFmtId="9" fontId="28" fillId="0" borderId="14" xfId="0" applyNumberFormat="1" applyFont="1" applyFill="1" applyBorder="1" applyAlignment="1" applyProtection="1">
      <alignment vertical="center"/>
    </xf>
    <xf numFmtId="2" fontId="28" fillId="0" borderId="14" xfId="0" applyNumberFormat="1" applyFont="1" applyBorder="1" applyAlignment="1" applyProtection="1">
      <alignment vertical="center"/>
    </xf>
    <xf numFmtId="4" fontId="28" fillId="0" borderId="14" xfId="0" applyNumberFormat="1" applyFont="1" applyBorder="1" applyAlignment="1" applyProtection="1">
      <alignment vertical="center"/>
    </xf>
    <xf numFmtId="3" fontId="28" fillId="0" borderId="14" xfId="0" applyNumberFormat="1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4" fontId="1" fillId="0" borderId="66" xfId="0" applyNumberFormat="1" applyFont="1" applyBorder="1" applyAlignment="1" applyProtection="1">
      <alignment vertical="center"/>
    </xf>
    <xf numFmtId="169" fontId="1" fillId="0" borderId="14" xfId="0" applyNumberFormat="1" applyFont="1" applyBorder="1" applyAlignment="1" applyProtection="1">
      <alignment vertical="center"/>
    </xf>
    <xf numFmtId="4" fontId="13" fillId="0" borderId="67" xfId="0" applyNumberFormat="1" applyFont="1" applyBorder="1" applyAlignment="1" applyProtection="1">
      <alignment vertical="center"/>
    </xf>
    <xf numFmtId="9" fontId="13" fillId="0" borderId="14" xfId="0" applyNumberFormat="1" applyFont="1" applyFill="1" applyBorder="1" applyAlignment="1" applyProtection="1">
      <alignment vertical="center"/>
    </xf>
    <xf numFmtId="2" fontId="13" fillId="0" borderId="14" xfId="0" applyNumberFormat="1" applyFont="1" applyBorder="1" applyAlignment="1" applyProtection="1">
      <alignment vertical="center"/>
    </xf>
    <xf numFmtId="0" fontId="13" fillId="0" borderId="14" xfId="0" applyFont="1" applyBorder="1" applyAlignment="1" applyProtection="1">
      <alignment vertical="center"/>
    </xf>
    <xf numFmtId="4" fontId="13" fillId="0" borderId="14" xfId="0" applyNumberFormat="1" applyFont="1" applyBorder="1" applyAlignment="1" applyProtection="1">
      <alignment vertical="center"/>
    </xf>
    <xf numFmtId="3" fontId="13" fillId="0" borderId="14" xfId="0" applyNumberFormat="1" applyFont="1" applyBorder="1" applyAlignment="1" applyProtection="1">
      <alignment vertical="center"/>
    </xf>
    <xf numFmtId="3" fontId="1" fillId="0" borderId="14" xfId="0" applyNumberFormat="1" applyFont="1" applyBorder="1" applyAlignment="1" applyProtection="1">
      <alignment vertical="center"/>
    </xf>
    <xf numFmtId="2" fontId="1" fillId="0" borderId="14" xfId="0" applyNumberFormat="1" applyFont="1" applyBorder="1" applyAlignment="1" applyProtection="1">
      <alignment vertical="center"/>
    </xf>
    <xf numFmtId="0" fontId="31" fillId="0" borderId="0" xfId="0" applyNumberFormat="1" applyFont="1" applyAlignment="1" applyProtection="1">
      <alignment horizontal="left" vertical="center"/>
      <protection locked="0"/>
    </xf>
    <xf numFmtId="0" fontId="24" fillId="0" borderId="0" xfId="0" applyNumberFormat="1" applyFont="1" applyAlignment="1" applyProtection="1">
      <alignment horizontal="center" vertical="center"/>
    </xf>
    <xf numFmtId="4" fontId="0" fillId="0" borderId="14" xfId="0" applyNumberFormat="1" applyFont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23" fillId="0" borderId="9" xfId="0" applyNumberFormat="1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9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23" fillId="0" borderId="14" xfId="0" applyNumberFormat="1" applyFont="1" applyBorder="1" applyAlignment="1" applyProtection="1">
      <alignment horizontal="left" vertical="center"/>
    </xf>
    <xf numFmtId="0" fontId="5" fillId="0" borderId="14" xfId="0" applyNumberFormat="1" applyFont="1" applyBorder="1" applyAlignment="1" applyProtection="1">
      <alignment horizontal="left" vertical="center"/>
    </xf>
    <xf numFmtId="2" fontId="0" fillId="0" borderId="14" xfId="0" applyNumberFormat="1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4" fontId="0" fillId="0" borderId="66" xfId="0" applyNumberFormat="1" applyFont="1" applyBorder="1" applyAlignment="1" applyProtection="1">
      <alignment vertical="center"/>
    </xf>
    <xf numFmtId="4" fontId="5" fillId="2" borderId="50" xfId="0" applyNumberFormat="1" applyFont="1" applyFill="1" applyBorder="1" applyAlignment="1" applyProtection="1">
      <alignment vertical="center" wrapText="1"/>
      <protection locked="0"/>
    </xf>
    <xf numFmtId="0" fontId="35" fillId="0" borderId="0" xfId="0" applyFont="1" applyProtection="1"/>
    <xf numFmtId="0" fontId="3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5" fillId="0" borderId="78" xfId="0" applyFont="1" applyBorder="1" applyAlignment="1" applyProtection="1">
      <alignment horizontal="center" vertical="center" wrapText="1"/>
    </xf>
    <xf numFmtId="0" fontId="5" fillId="0" borderId="79" xfId="0" applyFont="1" applyBorder="1" applyAlignment="1" applyProtection="1">
      <alignment horizontal="center" vertical="center" wrapText="1"/>
    </xf>
    <xf numFmtId="0" fontId="5" fillId="0" borderId="80" xfId="0" applyFont="1" applyBorder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right" vertical="center"/>
    </xf>
    <xf numFmtId="0" fontId="38" fillId="0" borderId="0" xfId="0" applyFont="1" applyBorder="1" applyProtection="1"/>
    <xf numFmtId="0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2" fontId="7" fillId="0" borderId="34" xfId="0" applyNumberFormat="1" applyFont="1" applyBorder="1" applyAlignment="1" applyProtection="1">
      <alignment vertical="center"/>
    </xf>
    <xf numFmtId="4" fontId="5" fillId="2" borderId="84" xfId="0" applyNumberFormat="1" applyFont="1" applyFill="1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4" fontId="2" fillId="0" borderId="0" xfId="0" applyNumberFormat="1" applyFont="1" applyAlignment="1" applyProtection="1">
      <alignment horizontal="right" vertical="center"/>
    </xf>
    <xf numFmtId="3" fontId="5" fillId="0" borderId="27" xfId="0" applyNumberFormat="1" applyFont="1" applyFill="1" applyBorder="1" applyAlignment="1" applyProtection="1">
      <alignment vertical="center" wrapText="1"/>
    </xf>
    <xf numFmtId="3" fontId="7" fillId="0" borderId="24" xfId="0" applyNumberFormat="1" applyFont="1" applyBorder="1" applyAlignment="1" applyProtection="1">
      <alignment vertical="center"/>
    </xf>
    <xf numFmtId="3" fontId="5" fillId="0" borderId="29" xfId="0" applyNumberFormat="1" applyFont="1" applyFill="1" applyBorder="1" applyAlignment="1" applyProtection="1">
      <alignment vertical="center" wrapText="1"/>
    </xf>
    <xf numFmtId="3" fontId="5" fillId="0" borderId="28" xfId="0" applyNumberFormat="1" applyFont="1" applyFill="1" applyBorder="1" applyAlignment="1" applyProtection="1">
      <alignment vertical="center" wrapText="1"/>
    </xf>
    <xf numFmtId="4" fontId="3" fillId="2" borderId="8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4" fontId="2" fillId="0" borderId="19" xfId="0" applyNumberFormat="1" applyFont="1" applyBorder="1" applyAlignment="1" applyProtection="1">
      <alignment horizontal="right" vertical="center"/>
    </xf>
    <xf numFmtId="49" fontId="0" fillId="0" borderId="0" xfId="0" applyNumberFormat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24" fillId="0" borderId="10" xfId="0" applyFont="1" applyBorder="1" applyAlignment="1" applyProtection="1">
      <alignment vertical="center"/>
    </xf>
    <xf numFmtId="2" fontId="25" fillId="0" borderId="1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5" fillId="0" borderId="86" xfId="0" applyFont="1" applyBorder="1" applyAlignment="1" applyProtection="1">
      <alignment horizontal="center" vertical="center" wrapText="1"/>
    </xf>
    <xf numFmtId="0" fontId="5" fillId="0" borderId="87" xfId="0" applyFont="1" applyBorder="1" applyAlignment="1" applyProtection="1">
      <alignment horizontal="center" vertical="center" wrapText="1"/>
    </xf>
    <xf numFmtId="0" fontId="5" fillId="0" borderId="88" xfId="0" applyFont="1" applyBorder="1" applyAlignment="1" applyProtection="1">
      <alignment horizontal="center" vertical="center" wrapText="1"/>
    </xf>
    <xf numFmtId="0" fontId="0" fillId="0" borderId="8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7" fontId="3" fillId="0" borderId="19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168" fontId="0" fillId="0" borderId="0" xfId="0" applyNumberFormat="1" applyFont="1" applyFill="1" applyBorder="1" applyAlignment="1" applyProtection="1">
      <alignment horizontal="center" vertical="center"/>
    </xf>
    <xf numFmtId="168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vertical="center"/>
    </xf>
    <xf numFmtId="168" fontId="0" fillId="0" borderId="69" xfId="0" applyNumberFormat="1" applyFont="1" applyFill="1" applyBorder="1" applyAlignment="1" applyProtection="1">
      <alignment horizontal="center" vertical="center"/>
    </xf>
    <xf numFmtId="168" fontId="17" fillId="0" borderId="69" xfId="0" applyNumberFormat="1" applyFont="1" applyFill="1" applyBorder="1" applyAlignment="1" applyProtection="1">
      <alignment horizontal="center" vertical="center"/>
    </xf>
    <xf numFmtId="0" fontId="17" fillId="0" borderId="69" xfId="0" applyFont="1" applyFill="1" applyBorder="1" applyAlignment="1" applyProtection="1">
      <alignment horizontal="center" vertical="center"/>
    </xf>
    <xf numFmtId="4" fontId="17" fillId="0" borderId="69" xfId="0" applyNumberFormat="1" applyFont="1" applyFill="1" applyBorder="1" applyAlignment="1" applyProtection="1">
      <alignment horizontal="right" vertical="center"/>
    </xf>
    <xf numFmtId="10" fontId="17" fillId="0" borderId="69" xfId="0" applyNumberFormat="1" applyFont="1" applyFill="1" applyBorder="1" applyAlignment="1" applyProtection="1">
      <alignment horizontal="center" vertical="center"/>
    </xf>
    <xf numFmtId="4" fontId="15" fillId="0" borderId="69" xfId="0" applyNumberFormat="1" applyFont="1" applyFill="1" applyBorder="1" applyAlignment="1" applyProtection="1">
      <alignment horizontal="right" vertical="center"/>
    </xf>
    <xf numFmtId="4" fontId="1" fillId="0" borderId="69" xfId="0" applyNumberFormat="1" applyFont="1" applyFill="1" applyBorder="1" applyAlignment="1" applyProtection="1">
      <alignment horizontal="right" vertical="center"/>
    </xf>
    <xf numFmtId="0" fontId="16" fillId="0" borderId="70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71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center"/>
    </xf>
    <xf numFmtId="4" fontId="42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1" fillId="0" borderId="69" xfId="0" applyFont="1" applyFill="1" applyBorder="1" applyAlignment="1" applyProtection="1">
      <alignment horizontal="center" vertical="center" wrapText="1"/>
    </xf>
    <xf numFmtId="3" fontId="16" fillId="0" borderId="70" xfId="0" applyNumberFormat="1" applyFont="1" applyFill="1" applyBorder="1" applyAlignment="1" applyProtection="1">
      <alignment horizontal="center" vertical="center" wrapText="1"/>
    </xf>
    <xf numFmtId="3" fontId="16" fillId="0" borderId="14" xfId="0" applyNumberFormat="1" applyFont="1" applyFill="1" applyBorder="1" applyAlignment="1" applyProtection="1">
      <alignment horizontal="center" vertical="center" wrapText="1"/>
    </xf>
    <xf numFmtId="3" fontId="16" fillId="0" borderId="71" xfId="0" applyNumberFormat="1" applyFont="1" applyFill="1" applyBorder="1" applyAlignment="1" applyProtection="1">
      <alignment horizontal="center" vertical="center" wrapText="1"/>
    </xf>
    <xf numFmtId="3" fontId="0" fillId="0" borderId="70" xfId="0" applyNumberFormat="1" applyFill="1" applyBorder="1" applyAlignment="1" applyProtection="1">
      <alignment horizontal="center" vertical="center" wrapText="1"/>
    </xf>
    <xf numFmtId="3" fontId="0" fillId="0" borderId="14" xfId="0" applyNumberFormat="1" applyFill="1" applyBorder="1" applyAlignment="1" applyProtection="1">
      <alignment horizontal="center" vertical="center" wrapText="1"/>
    </xf>
    <xf numFmtId="3" fontId="0" fillId="0" borderId="74" xfId="0" applyNumberFormat="1" applyFill="1" applyBorder="1" applyAlignment="1" applyProtection="1">
      <alignment horizontal="center" vertical="center" wrapText="1"/>
    </xf>
    <xf numFmtId="3" fontId="16" fillId="0" borderId="75" xfId="0" applyNumberFormat="1" applyFont="1" applyFill="1" applyBorder="1" applyAlignment="1" applyProtection="1">
      <alignment horizontal="center" vertical="center" wrapText="1"/>
    </xf>
    <xf numFmtId="3" fontId="1" fillId="0" borderId="73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 applyProtection="1">
      <alignment vertical="center"/>
    </xf>
    <xf numFmtId="0" fontId="41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3" fontId="16" fillId="0" borderId="0" xfId="0" applyNumberFormat="1" applyFont="1" applyFill="1" applyBorder="1" applyAlignment="1" applyProtection="1">
      <alignment horizontal="center" vertical="center" wrapText="1"/>
    </xf>
    <xf numFmtId="3" fontId="44" fillId="0" borderId="0" xfId="0" applyNumberFormat="1" applyFont="1" applyFill="1" applyBorder="1" applyAlignment="1" applyProtection="1">
      <alignment horizontal="center" vertical="center" wrapText="1"/>
    </xf>
    <xf numFmtId="167" fontId="7" fillId="0" borderId="0" xfId="0" applyNumberFormat="1" applyFont="1" applyBorder="1" applyAlignment="1" applyProtection="1">
      <alignment horizontal="center" vertical="center"/>
    </xf>
    <xf numFmtId="4" fontId="33" fillId="0" borderId="66" xfId="0" applyNumberFormat="1" applyFont="1" applyBorder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0" fontId="45" fillId="0" borderId="0" xfId="0" applyFont="1" applyProtection="1"/>
    <xf numFmtId="0" fontId="39" fillId="4" borderId="93" xfId="0" applyFont="1" applyFill="1" applyBorder="1" applyAlignment="1" applyProtection="1">
      <alignment vertical="center"/>
    </xf>
    <xf numFmtId="0" fontId="0" fillId="4" borderId="94" xfId="0" applyFill="1" applyBorder="1" applyAlignment="1" applyProtection="1">
      <alignment vertical="center"/>
    </xf>
    <xf numFmtId="0" fontId="39" fillId="4" borderId="95" xfId="0" applyFont="1" applyFill="1" applyBorder="1" applyAlignment="1" applyProtection="1">
      <alignment vertical="center"/>
    </xf>
    <xf numFmtId="0" fontId="0" fillId="4" borderId="96" xfId="0" applyFill="1" applyBorder="1" applyAlignment="1" applyProtection="1">
      <alignment vertical="center"/>
    </xf>
    <xf numFmtId="0" fontId="0" fillId="4" borderId="97" xfId="0" applyFill="1" applyBorder="1" applyAlignment="1" applyProtection="1">
      <alignment vertical="center"/>
    </xf>
    <xf numFmtId="0" fontId="7" fillId="0" borderId="83" xfId="0" applyFont="1" applyBorder="1" applyAlignment="1" applyProtection="1">
      <alignment vertical="center"/>
    </xf>
    <xf numFmtId="0" fontId="0" fillId="0" borderId="65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2" fontId="3" fillId="0" borderId="86" xfId="0" applyNumberFormat="1" applyFont="1" applyBorder="1" applyAlignment="1" applyProtection="1">
      <alignment horizontal="center" vertical="center"/>
    </xf>
    <xf numFmtId="4" fontId="3" fillId="2" borderId="8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85" xfId="0" applyFont="1" applyBorder="1" applyAlignment="1" applyProtection="1">
      <alignment horizontal="center" vertical="center"/>
    </xf>
    <xf numFmtId="0" fontId="0" fillId="0" borderId="15" xfId="0" applyBorder="1" applyProtection="1"/>
    <xf numFmtId="0" fontId="0" fillId="0" borderId="16" xfId="0" applyBorder="1" applyProtection="1"/>
    <xf numFmtId="0" fontId="0" fillId="0" borderId="98" xfId="0" applyBorder="1" applyProtection="1"/>
    <xf numFmtId="0" fontId="3" fillId="0" borderId="99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</xf>
    <xf numFmtId="0" fontId="5" fillId="0" borderId="100" xfId="0" applyFont="1" applyBorder="1" applyAlignment="1" applyProtection="1">
      <alignment horizontal="center" vertical="center" wrapText="1"/>
    </xf>
    <xf numFmtId="165" fontId="7" fillId="0" borderId="53" xfId="0" applyNumberFormat="1" applyFont="1" applyBorder="1" applyAlignment="1" applyProtection="1">
      <alignment vertical="center"/>
    </xf>
    <xf numFmtId="165" fontId="5" fillId="0" borderId="51" xfId="0" applyNumberFormat="1" applyFont="1" applyFill="1" applyBorder="1" applyAlignment="1" applyProtection="1">
      <alignment vertical="center" wrapText="1"/>
    </xf>
    <xf numFmtId="0" fontId="5" fillId="0" borderId="101" xfId="0" applyFont="1" applyBorder="1" applyAlignment="1" applyProtection="1">
      <alignment horizontal="center" vertical="center" wrapText="1"/>
    </xf>
    <xf numFmtId="4" fontId="5" fillId="0" borderId="29" xfId="0" applyNumberFormat="1" applyFont="1" applyBorder="1" applyAlignment="1" applyProtection="1">
      <alignment vertical="center" wrapText="1"/>
    </xf>
    <xf numFmtId="10" fontId="17" fillId="0" borderId="41" xfId="0" applyNumberFormat="1" applyFont="1" applyFill="1" applyBorder="1" applyAlignment="1" applyProtection="1">
      <alignment horizontal="right" vertical="center"/>
    </xf>
    <xf numFmtId="4" fontId="50" fillId="0" borderId="14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horizontal="right" vertical="center"/>
    </xf>
    <xf numFmtId="49" fontId="13" fillId="0" borderId="0" xfId="0" applyNumberFormat="1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2" fontId="0" fillId="0" borderId="158" xfId="0" applyNumberFormat="1" applyFill="1" applyBorder="1" applyAlignment="1" applyProtection="1">
      <alignment horizontal="center" vertical="center" wrapText="1"/>
    </xf>
    <xf numFmtId="2" fontId="16" fillId="0" borderId="158" xfId="0" applyNumberFormat="1" applyFont="1" applyFill="1" applyBorder="1" applyAlignment="1" applyProtection="1">
      <alignment horizontal="center" vertical="center" wrapText="1"/>
    </xf>
    <xf numFmtId="3" fontId="0" fillId="0" borderId="158" xfId="0" applyNumberFormat="1" applyFill="1" applyBorder="1" applyAlignment="1" applyProtection="1">
      <alignment horizontal="center" vertical="center" wrapText="1"/>
    </xf>
    <xf numFmtId="3" fontId="16" fillId="0" borderId="158" xfId="0" applyNumberFormat="1" applyFont="1" applyFill="1" applyBorder="1" applyAlignment="1" applyProtection="1">
      <alignment horizontal="center" vertical="center" wrapText="1"/>
    </xf>
    <xf numFmtId="2" fontId="47" fillId="0" borderId="77" xfId="0" applyNumberFormat="1" applyFont="1" applyFill="1" applyBorder="1" applyAlignment="1" applyProtection="1">
      <alignment horizontal="center" vertical="center" wrapText="1"/>
    </xf>
    <xf numFmtId="2" fontId="48" fillId="0" borderId="77" xfId="0" applyNumberFormat="1" applyFont="1" applyFill="1" applyBorder="1" applyAlignment="1" applyProtection="1">
      <alignment horizontal="center" vertical="center" wrapText="1"/>
    </xf>
    <xf numFmtId="2" fontId="47" fillId="0" borderId="159" xfId="0" applyNumberFormat="1" applyFont="1" applyFill="1" applyBorder="1" applyAlignment="1" applyProtection="1">
      <alignment horizontal="center" vertical="center" wrapText="1"/>
    </xf>
    <xf numFmtId="2" fontId="48" fillId="0" borderId="159" xfId="0" applyNumberFormat="1" applyFont="1" applyFill="1" applyBorder="1" applyAlignment="1" applyProtection="1">
      <alignment horizontal="center" vertical="center" wrapText="1"/>
    </xf>
    <xf numFmtId="3" fontId="47" fillId="0" borderId="77" xfId="0" applyNumberFormat="1" applyFont="1" applyFill="1" applyBorder="1" applyAlignment="1" applyProtection="1">
      <alignment horizontal="center" vertical="center" wrapText="1"/>
    </xf>
    <xf numFmtId="3" fontId="48" fillId="0" borderId="77" xfId="0" applyNumberFormat="1" applyFont="1" applyFill="1" applyBorder="1" applyAlignment="1" applyProtection="1">
      <alignment horizontal="center" vertical="center" wrapText="1"/>
    </xf>
    <xf numFmtId="3" fontId="47" fillId="0" borderId="159" xfId="0" applyNumberFormat="1" applyFont="1" applyFill="1" applyBorder="1" applyAlignment="1" applyProtection="1">
      <alignment horizontal="center" vertical="center" wrapText="1"/>
    </xf>
    <xf numFmtId="3" fontId="48" fillId="0" borderId="159" xfId="0" applyNumberFormat="1" applyFont="1" applyFill="1" applyBorder="1" applyAlignment="1" applyProtection="1">
      <alignment horizontal="center" vertical="center" wrapText="1"/>
    </xf>
    <xf numFmtId="0" fontId="1" fillId="0" borderId="170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171" xfId="0" applyFont="1" applyFill="1" applyBorder="1" applyAlignment="1" applyProtection="1">
      <alignment horizontal="center" vertical="center" wrapText="1"/>
    </xf>
    <xf numFmtId="4" fontId="16" fillId="0" borderId="77" xfId="0" applyNumberFormat="1" applyFont="1" applyFill="1" applyBorder="1" applyAlignment="1" applyProtection="1">
      <alignment horizontal="right" vertical="center"/>
    </xf>
    <xf numFmtId="0" fontId="16" fillId="0" borderId="172" xfId="0" applyFont="1" applyFill="1" applyBorder="1" applyAlignment="1" applyProtection="1">
      <alignment horizontal="left" vertical="center"/>
    </xf>
    <xf numFmtId="168" fontId="16" fillId="0" borderId="173" xfId="0" applyNumberFormat="1" applyFont="1" applyFill="1" applyBorder="1" applyAlignment="1" applyProtection="1">
      <alignment horizontal="center" vertical="center"/>
    </xf>
    <xf numFmtId="3" fontId="16" fillId="0" borderId="173" xfId="0" applyNumberFormat="1" applyFont="1" applyFill="1" applyBorder="1" applyAlignment="1" applyProtection="1">
      <alignment horizontal="center" vertical="center"/>
    </xf>
    <xf numFmtId="4" fontId="16" fillId="0" borderId="173" xfId="0" applyNumberFormat="1" applyFont="1" applyFill="1" applyBorder="1" applyAlignment="1" applyProtection="1">
      <alignment horizontal="center" vertical="center"/>
    </xf>
    <xf numFmtId="10" fontId="16" fillId="0" borderId="174" xfId="0" applyNumberFormat="1" applyFont="1" applyFill="1" applyBorder="1" applyAlignment="1" applyProtection="1">
      <alignment horizontal="right" vertical="center"/>
    </xf>
    <xf numFmtId="4" fontId="16" fillId="0" borderId="175" xfId="0" applyNumberFormat="1" applyFont="1" applyFill="1" applyBorder="1" applyAlignment="1" applyProtection="1">
      <alignment horizontal="center" vertical="center"/>
    </xf>
    <xf numFmtId="4" fontId="16" fillId="0" borderId="175" xfId="0" applyNumberFormat="1" applyFont="1" applyFill="1" applyBorder="1" applyAlignment="1" applyProtection="1">
      <alignment horizontal="right" vertical="center"/>
    </xf>
    <xf numFmtId="4" fontId="16" fillId="0" borderId="176" xfId="0" applyNumberFormat="1" applyFont="1" applyFill="1" applyBorder="1" applyAlignment="1" applyProtection="1">
      <alignment horizontal="right" vertical="center"/>
    </xf>
    <xf numFmtId="3" fontId="16" fillId="0" borderId="173" xfId="0" applyNumberFormat="1" applyFont="1" applyFill="1" applyBorder="1" applyAlignment="1" applyProtection="1">
      <alignment horizontal="right" vertical="center"/>
    </xf>
    <xf numFmtId="4" fontId="16" fillId="0" borderId="173" xfId="0" applyNumberFormat="1" applyFont="1" applyFill="1" applyBorder="1" applyAlignment="1" applyProtection="1">
      <alignment horizontal="right" vertical="center"/>
    </xf>
    <xf numFmtId="4" fontId="16" fillId="0" borderId="177" xfId="0" applyNumberFormat="1" applyFont="1" applyFill="1" applyBorder="1" applyAlignment="1" applyProtection="1">
      <alignment horizontal="right" vertical="center"/>
    </xf>
    <xf numFmtId="0" fontId="17" fillId="0" borderId="178" xfId="0" applyFont="1" applyFill="1" applyBorder="1" applyAlignment="1" applyProtection="1">
      <alignment horizontal="left" vertical="center"/>
    </xf>
    <xf numFmtId="4" fontId="16" fillId="0" borderId="179" xfId="0" applyNumberFormat="1" applyFont="1" applyFill="1" applyBorder="1" applyAlignment="1" applyProtection="1">
      <alignment horizontal="right" vertical="center"/>
    </xf>
    <xf numFmtId="0" fontId="16" fillId="0" borderId="180" xfId="0" applyFont="1" applyFill="1" applyBorder="1" applyAlignment="1" applyProtection="1">
      <alignment horizontal="left" vertical="center"/>
    </xf>
    <xf numFmtId="168" fontId="16" fillId="0" borderId="181" xfId="0" applyNumberFormat="1" applyFont="1" applyFill="1" applyBorder="1" applyAlignment="1" applyProtection="1">
      <alignment horizontal="center" vertical="center"/>
    </xf>
    <xf numFmtId="3" fontId="16" fillId="0" borderId="181" xfId="0" applyNumberFormat="1" applyFont="1" applyFill="1" applyBorder="1" applyAlignment="1" applyProtection="1">
      <alignment horizontal="center" vertical="center"/>
    </xf>
    <xf numFmtId="0" fontId="17" fillId="0" borderId="185" xfId="0" applyFont="1" applyFill="1" applyBorder="1" applyAlignment="1" applyProtection="1">
      <alignment horizontal="left" vertical="center" wrapText="1"/>
    </xf>
    <xf numFmtId="168" fontId="17" fillId="0" borderId="159" xfId="0" applyNumberFormat="1" applyFont="1" applyFill="1" applyBorder="1" applyAlignment="1" applyProtection="1">
      <alignment horizontal="center" vertical="center"/>
    </xf>
    <xf numFmtId="0" fontId="17" fillId="0" borderId="159" xfId="0" applyFont="1" applyFill="1" applyBorder="1" applyAlignment="1" applyProtection="1">
      <alignment horizontal="center" vertical="center"/>
    </xf>
    <xf numFmtId="4" fontId="17" fillId="0" borderId="159" xfId="0" applyNumberFormat="1" applyFont="1" applyFill="1" applyBorder="1" applyAlignment="1" applyProtection="1">
      <alignment horizontal="right" vertical="center"/>
    </xf>
    <xf numFmtId="10" fontId="17" fillId="0" borderId="186" xfId="0" applyNumberFormat="1" applyFont="1" applyFill="1" applyBorder="1" applyAlignment="1" applyProtection="1">
      <alignment horizontal="right" vertical="center"/>
    </xf>
    <xf numFmtId="4" fontId="17" fillId="0" borderId="187" xfId="0" applyNumberFormat="1" applyFont="1" applyFill="1" applyBorder="1" applyAlignment="1" applyProtection="1">
      <alignment horizontal="right" vertical="center"/>
    </xf>
    <xf numFmtId="4" fontId="17" fillId="0" borderId="188" xfId="0" applyNumberFormat="1" applyFont="1" applyFill="1" applyBorder="1" applyAlignment="1" applyProtection="1">
      <alignment horizontal="right" vertical="center"/>
    </xf>
    <xf numFmtId="4" fontId="16" fillId="0" borderId="159" xfId="0" applyNumberFormat="1" applyFont="1" applyFill="1" applyBorder="1" applyAlignment="1" applyProtection="1">
      <alignment horizontal="right" vertical="center"/>
    </xf>
    <xf numFmtId="4" fontId="16" fillId="0" borderId="189" xfId="0" applyNumberFormat="1" applyFont="1" applyFill="1" applyBorder="1" applyAlignment="1" applyProtection="1">
      <alignment horizontal="right" vertical="center"/>
    </xf>
    <xf numFmtId="0" fontId="16" fillId="0" borderId="190" xfId="0" applyFont="1" applyFill="1" applyBorder="1" applyAlignment="1" applyProtection="1">
      <alignment horizontal="left" vertical="center"/>
    </xf>
    <xf numFmtId="168" fontId="16" fillId="0" borderId="85" xfId="0" applyNumberFormat="1" applyFont="1" applyFill="1" applyBorder="1" applyAlignment="1" applyProtection="1">
      <alignment horizontal="center" vertical="center"/>
    </xf>
    <xf numFmtId="3" fontId="16" fillId="0" borderId="85" xfId="0" applyNumberFormat="1" applyFont="1" applyFill="1" applyBorder="1" applyAlignment="1" applyProtection="1">
      <alignment horizontal="center" vertical="center"/>
    </xf>
    <xf numFmtId="0" fontId="17" fillId="0" borderId="77" xfId="0" applyFont="1" applyFill="1" applyBorder="1" applyAlignment="1" applyProtection="1">
      <alignment horizontal="center" vertical="center"/>
    </xf>
    <xf numFmtId="4" fontId="17" fillId="0" borderId="77" xfId="0" applyNumberFormat="1" applyFont="1" applyFill="1" applyBorder="1" applyAlignment="1" applyProtection="1">
      <alignment horizontal="right" vertical="center"/>
    </xf>
    <xf numFmtId="10" fontId="17" fillId="0" borderId="197" xfId="0" applyNumberFormat="1" applyFont="1" applyFill="1" applyBorder="1" applyAlignment="1" applyProtection="1">
      <alignment horizontal="right" vertical="center"/>
    </xf>
    <xf numFmtId="4" fontId="17" fillId="0" borderId="198" xfId="0" applyNumberFormat="1" applyFont="1" applyFill="1" applyBorder="1" applyAlignment="1" applyProtection="1">
      <alignment horizontal="right" vertical="center"/>
    </xf>
    <xf numFmtId="4" fontId="17" fillId="0" borderId="199" xfId="0" applyNumberFormat="1" applyFont="1" applyFill="1" applyBorder="1" applyAlignment="1" applyProtection="1">
      <alignment horizontal="right" vertical="center"/>
    </xf>
    <xf numFmtId="4" fontId="16" fillId="0" borderId="200" xfId="0" applyNumberFormat="1" applyFont="1" applyFill="1" applyBorder="1" applyAlignment="1" applyProtection="1">
      <alignment horizontal="right" vertical="center"/>
    </xf>
    <xf numFmtId="0" fontId="16" fillId="0" borderId="201" xfId="0" applyFont="1" applyFill="1" applyBorder="1" applyAlignment="1" applyProtection="1">
      <alignment horizontal="left" vertical="center"/>
    </xf>
    <xf numFmtId="168" fontId="16" fillId="0" borderId="158" xfId="0" applyNumberFormat="1" applyFont="1" applyFill="1" applyBorder="1" applyAlignment="1" applyProtection="1">
      <alignment horizontal="center" vertical="center"/>
    </xf>
    <xf numFmtId="3" fontId="16" fillId="0" borderId="158" xfId="0" applyNumberFormat="1" applyFont="1" applyFill="1" applyBorder="1" applyAlignment="1" applyProtection="1">
      <alignment horizontal="center" vertical="center"/>
    </xf>
    <xf numFmtId="4" fontId="16" fillId="0" borderId="158" xfId="0" applyNumberFormat="1" applyFont="1" applyFill="1" applyBorder="1" applyAlignment="1" applyProtection="1">
      <alignment horizontal="right" vertical="center"/>
    </xf>
    <xf numFmtId="10" fontId="16" fillId="0" borderId="202" xfId="0" applyNumberFormat="1" applyFont="1" applyFill="1" applyBorder="1" applyAlignment="1" applyProtection="1">
      <alignment horizontal="right" vertical="center"/>
    </xf>
    <xf numFmtId="4" fontId="16" fillId="0" borderId="203" xfId="0" applyNumberFormat="1" applyFont="1" applyFill="1" applyBorder="1" applyAlignment="1" applyProtection="1">
      <alignment horizontal="right" vertical="center"/>
    </xf>
    <xf numFmtId="4" fontId="16" fillId="0" borderId="204" xfId="0" applyNumberFormat="1" applyFont="1" applyFill="1" applyBorder="1" applyAlignment="1" applyProtection="1">
      <alignment horizontal="right" vertical="center"/>
    </xf>
    <xf numFmtId="4" fontId="16" fillId="0" borderId="205" xfId="0" applyNumberFormat="1" applyFont="1" applyFill="1" applyBorder="1" applyAlignment="1" applyProtection="1">
      <alignment vertical="center"/>
    </xf>
    <xf numFmtId="0" fontId="5" fillId="0" borderId="117" xfId="0" applyFont="1" applyBorder="1" applyAlignment="1" applyProtection="1">
      <alignment horizontal="center" vertical="center" wrapText="1"/>
    </xf>
    <xf numFmtId="0" fontId="5" fillId="0" borderId="124" xfId="0" applyFont="1" applyBorder="1" applyAlignment="1" applyProtection="1">
      <alignment horizontal="center" vertical="center" wrapText="1"/>
    </xf>
    <xf numFmtId="0" fontId="5" fillId="0" borderId="110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116" xfId="0" applyFont="1" applyBorder="1" applyAlignment="1" applyProtection="1">
      <alignment horizontal="center" vertical="center" wrapText="1"/>
    </xf>
    <xf numFmtId="0" fontId="5" fillId="0" borderId="115" xfId="0" applyFont="1" applyBorder="1" applyAlignment="1" applyProtection="1">
      <alignment horizontal="center" vertical="center"/>
    </xf>
    <xf numFmtId="0" fontId="2" fillId="0" borderId="116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10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9" fontId="5" fillId="0" borderId="117" xfId="1" applyFont="1" applyBorder="1" applyAlignment="1" applyProtection="1">
      <alignment horizontal="center" vertical="center" wrapText="1"/>
    </xf>
    <xf numFmtId="9" fontId="5" fillId="0" borderId="118" xfId="1" applyFont="1" applyBorder="1" applyAlignment="1" applyProtection="1">
      <alignment horizontal="center" vertical="center" wrapText="1"/>
    </xf>
    <xf numFmtId="0" fontId="5" fillId="0" borderId="123" xfId="0" applyFont="1" applyBorder="1" applyAlignment="1" applyProtection="1">
      <alignment horizontal="center" vertical="center"/>
    </xf>
    <xf numFmtId="0" fontId="5" fillId="0" borderId="108" xfId="0" applyFont="1" applyBorder="1" applyAlignment="1" applyProtection="1">
      <alignment horizontal="center" vertical="center"/>
    </xf>
    <xf numFmtId="0" fontId="5" fillId="0" borderId="117" xfId="0" applyFont="1" applyBorder="1" applyAlignment="1" applyProtection="1">
      <alignment horizontal="center" vertical="center"/>
    </xf>
    <xf numFmtId="0" fontId="5" fillId="0" borderId="118" xfId="0" applyFont="1" applyBorder="1" applyAlignment="1" applyProtection="1">
      <alignment horizontal="center" vertical="center"/>
    </xf>
    <xf numFmtId="0" fontId="5" fillId="0" borderId="124" xfId="0" applyFont="1" applyBorder="1" applyAlignment="1" applyProtection="1">
      <alignment horizontal="center" vertical="center"/>
    </xf>
    <xf numFmtId="0" fontId="5" fillId="0" borderId="117" xfId="0" applyFont="1" applyBorder="1" applyAlignment="1" applyProtection="1">
      <alignment horizontal="center" vertical="center" textRotation="90"/>
    </xf>
    <xf numFmtId="0" fontId="5" fillId="0" borderId="118" xfId="0" applyFont="1" applyBorder="1" applyAlignment="1" applyProtection="1">
      <alignment horizontal="center" vertical="center" textRotation="90"/>
    </xf>
    <xf numFmtId="0" fontId="5" fillId="0" borderId="124" xfId="0" applyFont="1" applyBorder="1" applyAlignment="1" applyProtection="1">
      <alignment horizontal="center" vertical="center" textRotation="90"/>
    </xf>
    <xf numFmtId="0" fontId="5" fillId="0" borderId="118" xfId="0" applyFont="1" applyBorder="1" applyAlignment="1" applyProtection="1">
      <alignment horizontal="center" vertical="center" wrapText="1"/>
    </xf>
    <xf numFmtId="0" fontId="4" fillId="0" borderId="117" xfId="0" applyFont="1" applyBorder="1" applyAlignment="1" applyProtection="1">
      <alignment horizontal="center" vertical="center" wrapText="1"/>
    </xf>
    <xf numFmtId="0" fontId="4" fillId="0" borderId="118" xfId="0" applyFont="1" applyBorder="1" applyAlignment="1" applyProtection="1">
      <alignment horizontal="center" vertical="center"/>
    </xf>
    <xf numFmtId="0" fontId="4" fillId="0" borderId="124" xfId="0" applyFont="1" applyBorder="1" applyAlignment="1" applyProtection="1">
      <alignment horizontal="center" vertical="center"/>
    </xf>
    <xf numFmtId="0" fontId="2" fillId="0" borderId="129" xfId="0" applyFont="1" applyBorder="1" applyAlignment="1" applyProtection="1">
      <alignment horizontal="center" vertical="center" wrapText="1"/>
    </xf>
    <xf numFmtId="0" fontId="2" fillId="0" borderId="90" xfId="0" applyFont="1" applyBorder="1" applyAlignment="1" applyProtection="1">
      <alignment horizontal="center" vertical="center" wrapText="1"/>
    </xf>
    <xf numFmtId="0" fontId="2" fillId="0" borderId="102" xfId="0" applyFont="1" applyBorder="1" applyAlignment="1" applyProtection="1">
      <alignment horizontal="center" vertical="center" wrapText="1"/>
    </xf>
    <xf numFmtId="0" fontId="5" fillId="0" borderId="68" xfId="0" applyFont="1" applyBorder="1" applyAlignment="1" applyProtection="1">
      <alignment horizontal="center" vertical="center" wrapText="1"/>
    </xf>
    <xf numFmtId="0" fontId="5" fillId="0" borderId="119" xfId="0" applyFont="1" applyBorder="1" applyAlignment="1" applyProtection="1">
      <alignment horizontal="center" vertical="center" wrapText="1"/>
    </xf>
    <xf numFmtId="0" fontId="5" fillId="0" borderId="130" xfId="0" applyFont="1" applyBorder="1" applyAlignment="1" applyProtection="1">
      <alignment horizontal="center" vertical="center" wrapText="1"/>
    </xf>
    <xf numFmtId="0" fontId="5" fillId="0" borderId="131" xfId="0" applyFont="1" applyBorder="1" applyAlignment="1" applyProtection="1">
      <alignment horizontal="center" vertical="center" wrapText="1"/>
    </xf>
    <xf numFmtId="0" fontId="3" fillId="0" borderId="69" xfId="0" applyFont="1" applyBorder="1" applyAlignment="1" applyProtection="1">
      <alignment horizontal="center" vertical="center" wrapText="1"/>
    </xf>
    <xf numFmtId="0" fontId="3" fillId="0" borderId="119" xfId="0" applyFont="1" applyBorder="1" applyAlignment="1" applyProtection="1">
      <alignment horizontal="center" vertical="center" wrapText="1"/>
    </xf>
    <xf numFmtId="0" fontId="43" fillId="0" borderId="120" xfId="0" applyFont="1" applyBorder="1" applyAlignment="1" applyProtection="1">
      <alignment horizontal="center" vertical="center" wrapText="1"/>
    </xf>
    <xf numFmtId="0" fontId="43" fillId="0" borderId="121" xfId="0" applyFont="1" applyBorder="1" applyAlignment="1" applyProtection="1">
      <alignment horizontal="center" vertical="center" wrapText="1"/>
    </xf>
    <xf numFmtId="0" fontId="43" fillId="0" borderId="122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</xf>
    <xf numFmtId="0" fontId="23" fillId="0" borderId="68" xfId="0" applyFont="1" applyBorder="1" applyAlignment="1" applyProtection="1">
      <alignment horizontal="center" vertical="center" wrapText="1"/>
    </xf>
    <xf numFmtId="0" fontId="23" fillId="0" borderId="89" xfId="0" applyFont="1" applyBorder="1" applyAlignment="1" applyProtection="1">
      <alignment horizontal="center" vertical="center" wrapText="1"/>
    </xf>
    <xf numFmtId="0" fontId="23" fillId="0" borderId="115" xfId="0" applyFont="1" applyBorder="1" applyAlignment="1" applyProtection="1">
      <alignment horizontal="center" vertical="center" wrapText="1"/>
    </xf>
    <xf numFmtId="0" fontId="5" fillId="0" borderId="89" xfId="0" applyFont="1" applyBorder="1" applyAlignment="1" applyProtection="1">
      <alignment horizontal="center" vertical="center" wrapText="1"/>
    </xf>
    <xf numFmtId="0" fontId="5" fillId="0" borderId="83" xfId="0" applyFont="1" applyBorder="1" applyAlignment="1" applyProtection="1">
      <alignment horizontal="center" vertical="center" wrapText="1"/>
    </xf>
    <xf numFmtId="0" fontId="0" fillId="0" borderId="125" xfId="0" applyBorder="1"/>
    <xf numFmtId="0" fontId="0" fillId="0" borderId="21" xfId="0" applyBorder="1"/>
    <xf numFmtId="0" fontId="5" fillId="0" borderId="125" xfId="0" applyFont="1" applyBorder="1" applyAlignment="1" applyProtection="1">
      <alignment horizontal="center" vertical="center" wrapText="1"/>
    </xf>
    <xf numFmtId="0" fontId="5" fillId="0" borderId="115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06" xfId="0" applyFont="1" applyBorder="1" applyAlignment="1" applyProtection="1">
      <alignment horizontal="center" vertical="center" wrapText="1"/>
    </xf>
    <xf numFmtId="0" fontId="5" fillId="0" borderId="107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167" fontId="45" fillId="0" borderId="115" xfId="0" applyNumberFormat="1" applyFont="1" applyBorder="1" applyAlignment="1" applyProtection="1">
      <alignment horizontal="center"/>
    </xf>
    <xf numFmtId="167" fontId="45" fillId="0" borderId="10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13" xfId="0" applyFont="1" applyBorder="1" applyAlignment="1" applyProtection="1">
      <alignment horizontal="center" vertical="center"/>
    </xf>
    <xf numFmtId="0" fontId="3" fillId="2" borderId="132" xfId="0" applyFont="1" applyFill="1" applyBorder="1" applyAlignment="1" applyProtection="1">
      <alignment horizontal="center" vertical="center" wrapText="1"/>
      <protection locked="0"/>
    </xf>
    <xf numFmtId="0" fontId="3" fillId="2" borderId="133" xfId="0" applyFont="1" applyFill="1" applyBorder="1" applyAlignment="1" applyProtection="1">
      <alignment horizontal="center" vertical="center" wrapText="1"/>
      <protection locked="0"/>
    </xf>
    <xf numFmtId="0" fontId="3" fillId="2" borderId="134" xfId="0" applyFont="1" applyFill="1" applyBorder="1" applyAlignment="1" applyProtection="1">
      <alignment horizontal="center" vertical="center" wrapText="1"/>
      <protection locked="0"/>
    </xf>
    <xf numFmtId="0" fontId="3" fillId="2" borderId="8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35" xfId="0" applyFont="1" applyFill="1" applyBorder="1" applyAlignment="1" applyProtection="1">
      <alignment horizontal="center" vertical="center" wrapText="1"/>
      <protection locked="0"/>
    </xf>
    <xf numFmtId="0" fontId="3" fillId="2" borderId="10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36" xfId="0" applyFont="1" applyFill="1" applyBorder="1" applyAlignment="1" applyProtection="1">
      <alignment horizontal="center" vertical="center" wrapText="1"/>
      <protection locked="0"/>
    </xf>
    <xf numFmtId="0" fontId="23" fillId="3" borderId="82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" fillId="0" borderId="117" xfId="0" applyFont="1" applyBorder="1" applyAlignment="1" applyProtection="1">
      <alignment horizontal="center" vertical="center" wrapText="1"/>
    </xf>
    <xf numFmtId="0" fontId="2" fillId="0" borderId="118" xfId="0" applyFont="1" applyBorder="1" applyAlignment="1" applyProtection="1">
      <alignment horizontal="center" vertical="center" wrapText="1"/>
    </xf>
    <xf numFmtId="0" fontId="2" fillId="0" borderId="12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13" xfId="0" applyFont="1" applyBorder="1" applyAlignment="1" applyProtection="1">
      <alignment horizontal="center" vertical="center"/>
    </xf>
    <xf numFmtId="0" fontId="4" fillId="0" borderId="114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104" xfId="0" applyFont="1" applyBorder="1" applyAlignment="1" applyProtection="1">
      <alignment horizontal="center" vertical="center" wrapText="1"/>
    </xf>
    <xf numFmtId="0" fontId="5" fillId="0" borderId="105" xfId="0" applyFont="1" applyBorder="1" applyAlignment="1" applyProtection="1">
      <alignment horizontal="center" vertical="center"/>
    </xf>
    <xf numFmtId="0" fontId="3" fillId="0" borderId="108" xfId="0" applyFont="1" applyBorder="1" applyAlignment="1" applyProtection="1">
      <alignment horizontal="center" vertical="center" wrapText="1"/>
    </xf>
    <xf numFmtId="0" fontId="3" fillId="0" borderId="109" xfId="0" applyFont="1" applyBorder="1" applyAlignment="1" applyProtection="1">
      <alignment horizontal="center" vertical="center" wrapText="1"/>
    </xf>
    <xf numFmtId="0" fontId="23" fillId="0" borderId="103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2" borderId="82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5" fillId="0" borderId="126" xfId="0" applyFont="1" applyBorder="1" applyAlignment="1" applyProtection="1">
      <alignment horizontal="center" vertical="center"/>
    </xf>
    <xf numFmtId="0" fontId="5" fillId="0" borderId="127" xfId="0" applyFont="1" applyBorder="1" applyAlignment="1" applyProtection="1">
      <alignment horizontal="center" vertical="center"/>
    </xf>
    <xf numFmtId="0" fontId="5" fillId="0" borderId="128" xfId="0" applyFont="1" applyBorder="1" applyAlignment="1" applyProtection="1">
      <alignment horizontal="center" vertical="center"/>
    </xf>
    <xf numFmtId="4" fontId="3" fillId="0" borderId="91" xfId="0" applyNumberFormat="1" applyFont="1" applyBorder="1" applyAlignment="1" applyProtection="1">
      <alignment horizontal="center" vertical="center"/>
    </xf>
    <xf numFmtId="4" fontId="3" fillId="0" borderId="111" xfId="0" applyNumberFormat="1" applyFont="1" applyBorder="1" applyAlignment="1" applyProtection="1">
      <alignment horizontal="center" vertical="center"/>
    </xf>
    <xf numFmtId="4" fontId="3" fillId="0" borderId="92" xfId="0" applyNumberFormat="1" applyFont="1" applyBorder="1" applyAlignment="1" applyProtection="1">
      <alignment horizontal="center" vertical="center"/>
    </xf>
    <xf numFmtId="4" fontId="3" fillId="0" borderId="112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4" fontId="3" fillId="0" borderId="90" xfId="0" applyNumberFormat="1" applyFont="1" applyBorder="1" applyAlignment="1" applyProtection="1">
      <alignment horizontal="center" vertical="center"/>
    </xf>
    <xf numFmtId="4" fontId="3" fillId="0" borderId="102" xfId="0" applyNumberFormat="1" applyFont="1" applyBorder="1" applyAlignment="1" applyProtection="1">
      <alignment horizontal="center" vertical="center"/>
    </xf>
    <xf numFmtId="0" fontId="7" fillId="0" borderId="68" xfId="0" applyFont="1" applyBorder="1" applyAlignment="1" applyProtection="1">
      <alignment horizontal="center" vertical="center" wrapText="1"/>
    </xf>
    <xf numFmtId="0" fontId="7" fillId="0" borderId="69" xfId="0" applyFont="1" applyBorder="1" applyAlignment="1" applyProtection="1">
      <alignment horizontal="center" vertical="center" wrapText="1"/>
    </xf>
    <xf numFmtId="0" fontId="7" fillId="0" borderId="8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15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167" fontId="45" fillId="0" borderId="89" xfId="0" applyNumberFormat="1" applyFont="1" applyBorder="1" applyAlignment="1" applyProtection="1">
      <alignment horizontal="center"/>
    </xf>
    <xf numFmtId="167" fontId="45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top" wrapText="1"/>
      <protection locked="0"/>
    </xf>
    <xf numFmtId="0" fontId="3" fillId="0" borderId="0" xfId="0" applyNumberFormat="1" applyFont="1" applyFill="1" applyAlignment="1" applyProtection="1">
      <alignment horizontal="left" vertical="center"/>
    </xf>
    <xf numFmtId="0" fontId="2" fillId="0" borderId="65" xfId="0" applyFont="1" applyBorder="1" applyAlignment="1" applyProtection="1">
      <alignment horizontal="center" vertical="center"/>
    </xf>
    <xf numFmtId="0" fontId="2" fillId="0" borderId="62" xfId="0" applyFont="1" applyBorder="1" applyAlignment="1" applyProtection="1">
      <alignment horizontal="center" vertical="center"/>
    </xf>
    <xf numFmtId="0" fontId="2" fillId="0" borderId="126" xfId="0" applyFont="1" applyBorder="1" applyAlignment="1" applyProtection="1">
      <alignment horizontal="center" vertical="center"/>
    </xf>
    <xf numFmtId="0" fontId="2" fillId="0" borderId="128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2" fillId="0" borderId="129" xfId="0" applyFont="1" applyBorder="1" applyAlignment="1" applyProtection="1">
      <alignment horizontal="center" vertical="center"/>
    </xf>
    <xf numFmtId="0" fontId="2" fillId="0" borderId="90" xfId="0" applyFont="1" applyBorder="1" applyAlignment="1" applyProtection="1">
      <alignment horizontal="center" vertical="center"/>
    </xf>
    <xf numFmtId="0" fontId="2" fillId="0" borderId="102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37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98" xfId="0" applyFont="1" applyBorder="1" applyAlignment="1" applyProtection="1">
      <alignment horizontal="center" vertical="center" wrapText="1"/>
    </xf>
    <xf numFmtId="0" fontId="5" fillId="0" borderId="144" xfId="0" applyFont="1" applyBorder="1" applyAlignment="1" applyProtection="1">
      <alignment horizontal="center" vertical="center" wrapText="1"/>
    </xf>
    <xf numFmtId="0" fontId="5" fillId="0" borderId="145" xfId="0" applyFont="1" applyBorder="1" applyAlignment="1" applyProtection="1">
      <alignment horizontal="center" vertical="center" wrapText="1"/>
    </xf>
    <xf numFmtId="0" fontId="5" fillId="0" borderId="146" xfId="0" applyFont="1" applyBorder="1" applyAlignment="1" applyProtection="1">
      <alignment horizontal="center" vertical="center" wrapText="1"/>
    </xf>
    <xf numFmtId="0" fontId="40" fillId="4" borderId="140" xfId="0" applyFont="1" applyFill="1" applyBorder="1" applyAlignment="1" applyProtection="1">
      <alignment horizontal="center" vertical="center"/>
    </xf>
    <xf numFmtId="0" fontId="40" fillId="4" borderId="141" xfId="0" applyFont="1" applyFill="1" applyBorder="1" applyAlignment="1" applyProtection="1">
      <alignment horizontal="center" vertical="center"/>
    </xf>
    <xf numFmtId="0" fontId="40" fillId="4" borderId="142" xfId="0" applyFont="1" applyFill="1" applyBorder="1" applyAlignment="1" applyProtection="1">
      <alignment horizontal="center" vertical="center"/>
    </xf>
    <xf numFmtId="0" fontId="14" fillId="0" borderId="143" xfId="0" applyFont="1" applyBorder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right" vertical="center"/>
    </xf>
    <xf numFmtId="4" fontId="25" fillId="0" borderId="10" xfId="0" applyNumberFormat="1" applyFont="1" applyBorder="1" applyAlignment="1" applyProtection="1">
      <alignment horizontal="right" vertical="center"/>
    </xf>
    <xf numFmtId="167" fontId="51" fillId="0" borderId="0" xfId="0" applyNumberFormat="1" applyFont="1" applyAlignment="1" applyProtection="1">
      <alignment horizontal="right" vertical="center"/>
    </xf>
    <xf numFmtId="0" fontId="51" fillId="0" borderId="0" xfId="0" applyFont="1" applyAlignment="1" applyProtection="1">
      <alignment horizontal="center" vertical="center"/>
    </xf>
    <xf numFmtId="0" fontId="51" fillId="0" borderId="0" xfId="0" applyFont="1" applyAlignment="1" applyProtection="1">
      <alignment horizontal="right" vertical="center"/>
    </xf>
    <xf numFmtId="0" fontId="5" fillId="0" borderId="126" xfId="0" applyFont="1" applyBorder="1" applyAlignment="1" applyProtection="1">
      <alignment horizontal="center" vertical="center" wrapText="1"/>
    </xf>
    <xf numFmtId="0" fontId="5" fillId="0" borderId="128" xfId="0" applyFont="1" applyBorder="1" applyAlignment="1" applyProtection="1">
      <alignment horizontal="center" vertical="center" wrapText="1"/>
    </xf>
    <xf numFmtId="0" fontId="5" fillId="0" borderId="62" xfId="0" applyFont="1" applyBorder="1" applyAlignment="1" applyProtection="1">
      <alignment horizontal="center" vertical="center" wrapText="1"/>
    </xf>
    <xf numFmtId="0" fontId="2" fillId="0" borderId="126" xfId="0" applyFont="1" applyBorder="1" applyAlignment="1" applyProtection="1">
      <alignment horizontal="center" vertical="center" wrapText="1"/>
    </xf>
    <xf numFmtId="0" fontId="2" fillId="0" borderId="127" xfId="0" applyFont="1" applyBorder="1" applyAlignment="1" applyProtection="1">
      <alignment horizontal="center" vertical="center" wrapText="1"/>
    </xf>
    <xf numFmtId="0" fontId="2" fillId="0" borderId="128" xfId="0" applyFont="1" applyBorder="1" applyAlignment="1" applyProtection="1">
      <alignment horizontal="center" vertical="center" wrapText="1"/>
    </xf>
    <xf numFmtId="0" fontId="5" fillId="0" borderId="123" xfId="0" applyFont="1" applyBorder="1" applyAlignment="1" applyProtection="1">
      <alignment horizontal="center" vertical="center" wrapText="1"/>
    </xf>
    <xf numFmtId="0" fontId="5" fillId="0" borderId="138" xfId="0" applyFont="1" applyBorder="1" applyAlignment="1" applyProtection="1">
      <alignment horizontal="center" vertical="center" wrapText="1"/>
    </xf>
    <xf numFmtId="0" fontId="5" fillId="0" borderId="139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textRotation="90" wrapText="1"/>
    </xf>
    <xf numFmtId="0" fontId="5" fillId="0" borderId="98" xfId="0" applyFont="1" applyBorder="1" applyAlignment="1" applyProtection="1">
      <alignment horizontal="center" vertical="center" textRotation="90" wrapText="1"/>
    </xf>
    <xf numFmtId="0" fontId="5" fillId="0" borderId="56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49" fontId="46" fillId="0" borderId="156" xfId="0" applyNumberFormat="1" applyFont="1" applyBorder="1" applyAlignment="1" applyProtection="1">
      <alignment horizontal="center" vertical="top"/>
    </xf>
    <xf numFmtId="4" fontId="7" fillId="0" borderId="168" xfId="0" applyNumberFormat="1" applyFont="1" applyBorder="1" applyAlignment="1" applyProtection="1">
      <alignment horizontal="center" vertical="center" wrapText="1"/>
    </xf>
    <xf numFmtId="4" fontId="7" fillId="0" borderId="169" xfId="0" applyNumberFormat="1" applyFont="1" applyBorder="1" applyAlignment="1" applyProtection="1">
      <alignment horizontal="center" vertical="center" wrapText="1"/>
    </xf>
    <xf numFmtId="4" fontId="49" fillId="0" borderId="160" xfId="0" applyNumberFormat="1" applyFont="1" applyBorder="1" applyAlignment="1" applyProtection="1">
      <alignment horizontal="center" vertical="center" wrapText="1"/>
    </xf>
    <xf numFmtId="4" fontId="49" fillId="0" borderId="161" xfId="0" applyNumberFormat="1" applyFont="1" applyBorder="1" applyAlignment="1" applyProtection="1">
      <alignment horizontal="center" vertical="center" wrapText="1"/>
    </xf>
    <xf numFmtId="0" fontId="1" fillId="0" borderId="144" xfId="0" applyFont="1" applyFill="1" applyBorder="1" applyAlignment="1" applyProtection="1">
      <alignment horizontal="center" vertical="center" wrapText="1"/>
    </xf>
    <xf numFmtId="0" fontId="1" fillId="0" borderId="145" xfId="0" applyFont="1" applyFill="1" applyBorder="1" applyAlignment="1" applyProtection="1">
      <alignment horizontal="center" vertical="center" wrapText="1"/>
    </xf>
    <xf numFmtId="0" fontId="1" fillId="0" borderId="137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0" fillId="0" borderId="16" xfId="0" applyBorder="1" applyProtection="1"/>
    <xf numFmtId="4" fontId="16" fillId="0" borderId="191" xfId="0" applyNumberFormat="1" applyFont="1" applyFill="1" applyBorder="1" applyAlignment="1" applyProtection="1">
      <alignment horizontal="center" vertical="center"/>
    </xf>
    <xf numFmtId="4" fontId="16" fillId="0" borderId="192" xfId="0" applyNumberFormat="1" applyFont="1" applyFill="1" applyBorder="1" applyAlignment="1" applyProtection="1">
      <alignment horizontal="center" vertical="center"/>
    </xf>
    <xf numFmtId="4" fontId="16" fillId="0" borderId="193" xfId="0" applyNumberFormat="1" applyFont="1" applyFill="1" applyBorder="1" applyAlignment="1" applyProtection="1">
      <alignment horizontal="center" vertical="center"/>
    </xf>
    <xf numFmtId="4" fontId="16" fillId="0" borderId="150" xfId="0" applyNumberFormat="1" applyFont="1" applyFill="1" applyBorder="1" applyAlignment="1" applyProtection="1">
      <alignment horizontal="center" vertical="center"/>
    </xf>
    <xf numFmtId="4" fontId="16" fillId="0" borderId="151" xfId="0" applyNumberFormat="1" applyFont="1" applyFill="1" applyBorder="1" applyAlignment="1" applyProtection="1">
      <alignment horizontal="center" vertical="center"/>
    </xf>
    <xf numFmtId="4" fontId="16" fillId="0" borderId="152" xfId="0" applyNumberFormat="1" applyFont="1" applyFill="1" applyBorder="1" applyAlignment="1" applyProtection="1">
      <alignment horizontal="center" vertical="center"/>
    </xf>
    <xf numFmtId="4" fontId="16" fillId="0" borderId="194" xfId="0" applyNumberFormat="1" applyFont="1" applyFill="1" applyBorder="1" applyAlignment="1" applyProtection="1">
      <alignment horizontal="center" vertical="center"/>
    </xf>
    <xf numFmtId="4" fontId="16" fillId="0" borderId="195" xfId="0" applyNumberFormat="1" applyFont="1" applyFill="1" applyBorder="1" applyAlignment="1" applyProtection="1">
      <alignment horizontal="center" vertical="center"/>
    </xf>
    <xf numFmtId="4" fontId="16" fillId="0" borderId="196" xfId="0" applyNumberFormat="1" applyFont="1" applyFill="1" applyBorder="1" applyAlignment="1" applyProtection="1">
      <alignment horizontal="center" vertical="center"/>
    </xf>
    <xf numFmtId="0" fontId="25" fillId="0" borderId="117" xfId="0" applyFont="1" applyFill="1" applyBorder="1" applyAlignment="1" applyProtection="1">
      <alignment horizontal="center" vertical="center" wrapText="1"/>
    </xf>
    <xf numFmtId="0" fontId="16" fillId="0" borderId="118" xfId="0" applyFont="1" applyBorder="1" applyProtection="1"/>
    <xf numFmtId="0" fontId="16" fillId="0" borderId="124" xfId="0" applyFont="1" applyBorder="1" applyProtection="1"/>
    <xf numFmtId="0" fontId="41" fillId="0" borderId="147" xfId="0" applyFont="1" applyFill="1" applyBorder="1" applyAlignment="1" applyProtection="1">
      <alignment horizontal="center" vertical="center" wrapText="1"/>
    </xf>
    <xf numFmtId="0" fontId="41" fillId="0" borderId="148" xfId="0" applyFont="1" applyFill="1" applyBorder="1" applyProtection="1"/>
    <xf numFmtId="0" fontId="41" fillId="0" borderId="149" xfId="0" applyFont="1" applyFill="1" applyBorder="1" applyProtection="1"/>
    <xf numFmtId="2" fontId="1" fillId="0" borderId="153" xfId="0" applyNumberFormat="1" applyFont="1" applyFill="1" applyBorder="1" applyAlignment="1" applyProtection="1">
      <alignment horizontal="center" vertical="center" wrapText="1"/>
    </xf>
    <xf numFmtId="2" fontId="1" fillId="0" borderId="154" xfId="0" applyNumberFormat="1" applyFont="1" applyFill="1" applyBorder="1" applyAlignment="1" applyProtection="1">
      <alignment horizontal="center" vertical="center" wrapText="1"/>
    </xf>
    <xf numFmtId="2" fontId="1" fillId="0" borderId="155" xfId="0" applyNumberFormat="1" applyFont="1" applyFill="1" applyBorder="1" applyAlignment="1" applyProtection="1">
      <alignment horizontal="center" vertical="center" wrapText="1"/>
    </xf>
    <xf numFmtId="0" fontId="0" fillId="0" borderId="109" xfId="0" applyFill="1" applyBorder="1" applyAlignment="1" applyProtection="1">
      <alignment horizontal="center" vertical="center"/>
    </xf>
    <xf numFmtId="0" fontId="0" fillId="0" borderId="135" xfId="0" applyFill="1" applyBorder="1" applyAlignment="1" applyProtection="1">
      <alignment horizontal="center" vertical="center"/>
    </xf>
    <xf numFmtId="0" fontId="0" fillId="0" borderId="137" xfId="0" applyFont="1" applyFill="1" applyBorder="1" applyAlignment="1" applyProtection="1">
      <alignment horizontal="center" vertical="center" wrapText="1"/>
    </xf>
    <xf numFmtId="4" fontId="7" fillId="0" borderId="164" xfId="0" applyNumberFormat="1" applyFont="1" applyBorder="1" applyAlignment="1" applyProtection="1">
      <alignment horizontal="center" vertical="center" wrapText="1"/>
    </xf>
    <xf numFmtId="4" fontId="7" fillId="0" borderId="165" xfId="0" applyNumberFormat="1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32" xfId="0" applyBorder="1" applyAlignment="1" applyProtection="1">
      <alignment horizontal="center" vertical="center" wrapText="1"/>
    </xf>
    <xf numFmtId="0" fontId="0" fillId="0" borderId="133" xfId="0" applyBorder="1" applyAlignment="1" applyProtection="1">
      <alignment horizontal="center" vertical="center" wrapText="1"/>
    </xf>
    <xf numFmtId="0" fontId="0" fillId="0" borderId="134" xfId="0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</xf>
    <xf numFmtId="0" fontId="0" fillId="0" borderId="91" xfId="0" applyBorder="1" applyAlignment="1" applyProtection="1">
      <alignment horizontal="center" vertical="center" wrapText="1"/>
    </xf>
    <xf numFmtId="0" fontId="0" fillId="0" borderId="67" xfId="0" applyBorder="1" applyAlignment="1" applyProtection="1">
      <alignment horizontal="center" vertical="center" wrapText="1"/>
    </xf>
    <xf numFmtId="4" fontId="7" fillId="0" borderId="166" xfId="0" applyNumberFormat="1" applyFont="1" applyBorder="1" applyAlignment="1" applyProtection="1">
      <alignment horizontal="center" vertical="center" wrapText="1"/>
    </xf>
    <xf numFmtId="4" fontId="7" fillId="0" borderId="167" xfId="0" applyNumberFormat="1" applyFont="1" applyBorder="1" applyAlignment="1" applyProtection="1">
      <alignment horizontal="center" vertical="center" wrapText="1"/>
    </xf>
    <xf numFmtId="4" fontId="16" fillId="0" borderId="182" xfId="0" applyNumberFormat="1" applyFont="1" applyFill="1" applyBorder="1" applyAlignment="1" applyProtection="1">
      <alignment horizontal="center" vertical="center"/>
    </xf>
    <xf numFmtId="4" fontId="16" fillId="0" borderId="183" xfId="0" applyNumberFormat="1" applyFont="1" applyFill="1" applyBorder="1" applyAlignment="1" applyProtection="1">
      <alignment horizontal="center" vertical="center"/>
    </xf>
    <xf numFmtId="4" fontId="16" fillId="0" borderId="184" xfId="0" applyNumberFormat="1" applyFont="1" applyFill="1" applyBorder="1" applyAlignment="1" applyProtection="1">
      <alignment horizontal="center" vertical="center"/>
    </xf>
    <xf numFmtId="4" fontId="49" fillId="0" borderId="162" xfId="0" applyNumberFormat="1" applyFont="1" applyBorder="1" applyAlignment="1" applyProtection="1">
      <alignment horizontal="center" vertical="center" wrapText="1"/>
    </xf>
    <xf numFmtId="4" fontId="49" fillId="0" borderId="163" xfId="0" applyNumberFormat="1" applyFont="1" applyBorder="1" applyAlignment="1" applyProtection="1">
      <alignment horizontal="center" vertical="center" wrapText="1"/>
    </xf>
    <xf numFmtId="4" fontId="7" fillId="0" borderId="66" xfId="0" applyNumberFormat="1" applyFont="1" applyBorder="1" applyAlignment="1" applyProtection="1">
      <alignment horizontal="center" vertical="center" wrapText="1"/>
    </xf>
    <xf numFmtId="4" fontId="7" fillId="0" borderId="91" xfId="0" applyNumberFormat="1" applyFont="1" applyBorder="1" applyAlignment="1" applyProtection="1">
      <alignment horizontal="center" vertical="center" wrapText="1"/>
    </xf>
    <xf numFmtId="4" fontId="16" fillId="0" borderId="88" xfId="0" applyNumberFormat="1" applyFont="1" applyFill="1" applyBorder="1" applyAlignment="1" applyProtection="1">
      <alignment horizontal="center" vertical="center"/>
    </xf>
    <xf numFmtId="4" fontId="16" fillId="0" borderId="92" xfId="0" applyNumberFormat="1" applyFont="1" applyFill="1" applyBorder="1" applyAlignment="1" applyProtection="1">
      <alignment horizontal="center" vertical="center"/>
    </xf>
    <xf numFmtId="4" fontId="16" fillId="0" borderId="112" xfId="0" applyNumberFormat="1" applyFont="1" applyFill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 wrapText="1"/>
    </xf>
    <xf numFmtId="0" fontId="0" fillId="0" borderId="157" xfId="0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0" fillId="0" borderId="15" xfId="0" applyNumberFormat="1" applyBorder="1" applyAlignment="1" applyProtection="1">
      <alignment horizontal="center" vertical="center" wrapText="1"/>
    </xf>
    <xf numFmtId="0" fontId="0" fillId="0" borderId="17" xfId="0" applyNumberFormat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/>
    </xf>
    <xf numFmtId="0" fontId="0" fillId="0" borderId="132" xfId="0" applyFill="1" applyBorder="1" applyAlignment="1" applyProtection="1">
      <alignment horizontal="center" vertical="center"/>
    </xf>
    <xf numFmtId="0" fontId="0" fillId="0" borderId="134" xfId="0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0" fillId="0" borderId="58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9">
    <dxf>
      <font>
        <b val="0"/>
        <i val="0"/>
        <strike val="0"/>
        <condense val="0"/>
        <extend val="0"/>
        <color indexed="17"/>
      </font>
    </dxf>
    <dxf>
      <font>
        <b val="0"/>
        <i val="0"/>
        <strike val="0"/>
        <condense val="0"/>
        <extend val="0"/>
        <color indexed="17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 val="0"/>
        <i val="0"/>
        <condense val="0"/>
        <extend val="0"/>
        <color indexed="9"/>
      </font>
    </dxf>
    <dxf>
      <font>
        <b/>
        <i val="0"/>
        <color theme="6" tint="-0.499984740745262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247650</xdr:colOff>
          <xdr:row>0</xdr:row>
          <xdr:rowOff>76200</xdr:rowOff>
        </xdr:from>
        <xdr:to>
          <xdr:col>11</xdr:col>
          <xdr:colOff>1438275</xdr:colOff>
          <xdr:row>1</xdr:row>
          <xdr:rowOff>47625</xdr:rowOff>
        </xdr:to>
        <xdr:sp macro="" textlink="">
          <xdr:nvSpPr>
            <xdr:cNvPr id="2229" name="Button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Sortuj pracujących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247650</xdr:colOff>
          <xdr:row>1</xdr:row>
          <xdr:rowOff>114300</xdr:rowOff>
        </xdr:from>
        <xdr:to>
          <xdr:col>11</xdr:col>
          <xdr:colOff>1438275</xdr:colOff>
          <xdr:row>2</xdr:row>
          <xdr:rowOff>114300</xdr:rowOff>
        </xdr:to>
        <xdr:sp macro="" textlink="">
          <xdr:nvSpPr>
            <xdr:cNvPr id="2230" name="Button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Sortuj według  Lp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533400</xdr:colOff>
          <xdr:row>0</xdr:row>
          <xdr:rowOff>47625</xdr:rowOff>
        </xdr:from>
        <xdr:to>
          <xdr:col>25</xdr:col>
          <xdr:colOff>161925</xdr:colOff>
          <xdr:row>2</xdr:row>
          <xdr:rowOff>152400</xdr:rowOff>
        </xdr:to>
        <xdr:sp macro="" textlink="">
          <xdr:nvSpPr>
            <xdr:cNvPr id="2333" name="TextBox1" hidden="1">
              <a:extLst>
                <a:ext uri="{63B3BB69-23CF-44E3-9099-C40C66FF867C}">
                  <a14:compatExt spid="_x0000_s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1</xdr:row>
          <xdr:rowOff>142875</xdr:rowOff>
        </xdr:from>
        <xdr:to>
          <xdr:col>5</xdr:col>
          <xdr:colOff>19050</xdr:colOff>
          <xdr:row>1</xdr:row>
          <xdr:rowOff>381000</xdr:rowOff>
        </xdr:to>
        <xdr:sp macro="" textlink="">
          <xdr:nvSpPr>
            <xdr:cNvPr id="9217" name="ComboBox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123825</xdr:colOff>
          <xdr:row>1</xdr:row>
          <xdr:rowOff>180975</xdr:rowOff>
        </xdr:from>
        <xdr:to>
          <xdr:col>7</xdr:col>
          <xdr:colOff>1743075</xdr:colOff>
          <xdr:row>1</xdr:row>
          <xdr:rowOff>390525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800" b="1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DRUKUJ  WYBRANĄ  OSOBĘ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962025</xdr:colOff>
          <xdr:row>0</xdr:row>
          <xdr:rowOff>228600</xdr:rowOff>
        </xdr:from>
        <xdr:to>
          <xdr:col>3</xdr:col>
          <xdr:colOff>276225</xdr:colOff>
          <xdr:row>2</xdr:row>
          <xdr:rowOff>76200</xdr:rowOff>
        </xdr:to>
        <xdr:sp macro="" textlink="">
          <xdr:nvSpPr>
            <xdr:cNvPr id="8202" name="Button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Narrow"/>
                </a:rPr>
                <a:t>funkcyjny (4)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152400</xdr:colOff>
          <xdr:row>0</xdr:row>
          <xdr:rowOff>228600</xdr:rowOff>
        </xdr:from>
        <xdr:to>
          <xdr:col>2</xdr:col>
          <xdr:colOff>933450</xdr:colOff>
          <xdr:row>2</xdr:row>
          <xdr:rowOff>76200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Narrow"/>
                </a:rPr>
                <a:t>funkcyjny (3)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209550</xdr:colOff>
          <xdr:row>0</xdr:row>
          <xdr:rowOff>228600</xdr:rowOff>
        </xdr:from>
        <xdr:to>
          <xdr:col>9</xdr:col>
          <xdr:colOff>171450</xdr:colOff>
          <xdr:row>2</xdr:row>
          <xdr:rowOff>76200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Narrow"/>
                </a:rPr>
                <a:t>war.pracy (3)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361950</xdr:colOff>
          <xdr:row>0</xdr:row>
          <xdr:rowOff>228600</xdr:rowOff>
        </xdr:from>
        <xdr:to>
          <xdr:col>5</xdr:col>
          <xdr:colOff>447675</xdr:colOff>
          <xdr:row>2</xdr:row>
          <xdr:rowOff>76200</xdr:rowOff>
        </xdr:to>
        <xdr:sp macro="" textlink="">
          <xdr:nvSpPr>
            <xdr:cNvPr id="8205" name="Button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Narrow"/>
                </a:rPr>
                <a:t>war.pracy (1)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504825</xdr:colOff>
          <xdr:row>0</xdr:row>
          <xdr:rowOff>228600</xdr:rowOff>
        </xdr:from>
        <xdr:to>
          <xdr:col>7</xdr:col>
          <xdr:colOff>161925</xdr:colOff>
          <xdr:row>2</xdr:row>
          <xdr:rowOff>76200</xdr:rowOff>
        </xdr:to>
        <xdr:sp macro="" textlink="">
          <xdr:nvSpPr>
            <xdr:cNvPr id="8206" name="Button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Narrow"/>
                </a:rPr>
                <a:t>war.pracy (2)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123825</xdr:colOff>
          <xdr:row>0</xdr:row>
          <xdr:rowOff>228600</xdr:rowOff>
        </xdr:from>
        <xdr:to>
          <xdr:col>12</xdr:col>
          <xdr:colOff>323850</xdr:colOff>
          <xdr:row>2</xdr:row>
          <xdr:rowOff>76200</xdr:rowOff>
        </xdr:to>
        <xdr:sp macro="" textlink="">
          <xdr:nvSpPr>
            <xdr:cNvPr id="8207" name="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Narrow"/>
                </a:rPr>
                <a:t>war.pracy (5)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209550</xdr:colOff>
          <xdr:row>0</xdr:row>
          <xdr:rowOff>228600</xdr:rowOff>
        </xdr:from>
        <xdr:to>
          <xdr:col>11</xdr:col>
          <xdr:colOff>85725</xdr:colOff>
          <xdr:row>2</xdr:row>
          <xdr:rowOff>76200</xdr:rowOff>
        </xdr:to>
        <xdr:sp macro="" textlink="">
          <xdr:nvSpPr>
            <xdr:cNvPr id="8208" name="Button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Narrow"/>
                </a:rPr>
                <a:t>war.pracy (4)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390525</xdr:colOff>
          <xdr:row>0</xdr:row>
          <xdr:rowOff>228600</xdr:rowOff>
        </xdr:from>
        <xdr:to>
          <xdr:col>14</xdr:col>
          <xdr:colOff>409575</xdr:colOff>
          <xdr:row>2</xdr:row>
          <xdr:rowOff>76200</xdr:rowOff>
        </xdr:to>
        <xdr:sp macro="" textlink="">
          <xdr:nvSpPr>
            <xdr:cNvPr id="8209" name="Button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Narrow"/>
                </a:rPr>
                <a:t>war.pracy (6)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466725</xdr:colOff>
          <xdr:row>0</xdr:row>
          <xdr:rowOff>228600</xdr:rowOff>
        </xdr:from>
        <xdr:to>
          <xdr:col>16</xdr:col>
          <xdr:colOff>438150</xdr:colOff>
          <xdr:row>2</xdr:row>
          <xdr:rowOff>76200</xdr:rowOff>
        </xdr:to>
        <xdr:sp macro="" textlink="">
          <xdr:nvSpPr>
            <xdr:cNvPr id="8210" name="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 Narrow"/>
                </a:rPr>
                <a:t>war.pracy (7)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indexed="11"/>
    <pageSetUpPr fitToPage="1"/>
  </sheetPr>
  <dimension ref="A1:CL486"/>
  <sheetViews>
    <sheetView topLeftCell="C1" zoomScaleNormal="100" workbookViewId="0">
      <pane xSplit="12" ySplit="8" topLeftCell="O9" activePane="bottomRight" state="frozen"/>
      <selection activeCell="C1" sqref="C1"/>
      <selection pane="topRight" activeCell="O1" sqref="O1"/>
      <selection pane="bottomLeft" activeCell="C9" sqref="C9"/>
      <selection pane="bottomRight" activeCell="M3" sqref="M3"/>
    </sheetView>
  </sheetViews>
  <sheetFormatPr defaultRowHeight="12.75" x14ac:dyDescent="0.2"/>
  <cols>
    <col min="1" max="1" width="26.140625" style="1" hidden="1" customWidth="1"/>
    <col min="2" max="2" width="3" style="1" hidden="1" customWidth="1"/>
    <col min="3" max="3" width="3.5703125" style="1" bestFit="1" customWidth="1"/>
    <col min="4" max="4" width="33.140625" style="1" hidden="1" customWidth="1"/>
    <col min="5" max="6" width="3.28515625" style="1" hidden="1" customWidth="1"/>
    <col min="7" max="7" width="6.85546875" style="1" hidden="1" customWidth="1"/>
    <col min="8" max="8" width="37.140625" style="1" hidden="1" customWidth="1"/>
    <col min="9" max="9" width="27.42578125" style="1" hidden="1" customWidth="1"/>
    <col min="10" max="10" width="19.5703125" style="1" hidden="1" customWidth="1"/>
    <col min="11" max="11" width="48.42578125" style="1" hidden="1" customWidth="1"/>
    <col min="12" max="12" width="25.5703125" style="1" bestFit="1" customWidth="1"/>
    <col min="13" max="13" width="23.28515625" style="1" customWidth="1"/>
    <col min="14" max="14" width="18.28515625" style="1" bestFit="1" customWidth="1"/>
    <col min="15" max="15" width="13.42578125" style="1" customWidth="1"/>
    <col min="16" max="16" width="6.28515625" style="1" bestFit="1" customWidth="1"/>
    <col min="17" max="17" width="6.28515625" style="1" customWidth="1"/>
    <col min="18" max="18" width="23.7109375" style="1" bestFit="1" customWidth="1"/>
    <col min="19" max="19" width="9.7109375" style="1" customWidth="1"/>
    <col min="20" max="20" width="7" style="1" customWidth="1"/>
    <col min="21" max="21" width="9.7109375" style="1" customWidth="1"/>
    <col min="22" max="22" width="8" style="1" customWidth="1"/>
    <col min="23" max="23" width="12.140625" style="1" customWidth="1"/>
    <col min="24" max="24" width="11.28515625" style="1" customWidth="1"/>
    <col min="25" max="25" width="17.42578125" style="1" bestFit="1" customWidth="1"/>
    <col min="26" max="26" width="14.5703125" style="1" customWidth="1"/>
    <col min="27" max="28" width="9.7109375" style="1" customWidth="1"/>
    <col min="29" max="29" width="6.140625" style="1" customWidth="1"/>
    <col min="30" max="30" width="10.140625" style="1" customWidth="1"/>
    <col min="31" max="35" width="9.7109375" style="1" customWidth="1"/>
    <col min="36" max="36" width="9.85546875" style="1" customWidth="1"/>
    <col min="37" max="37" width="6.5703125" style="1" customWidth="1"/>
    <col min="38" max="38" width="7.85546875" style="1" bestFit="1" customWidth="1"/>
    <col min="39" max="39" width="7.28515625" style="1" customWidth="1"/>
    <col min="40" max="40" width="9.140625" style="1"/>
    <col min="41" max="41" width="5.42578125" style="1" bestFit="1" customWidth="1"/>
    <col min="42" max="42" width="7.85546875" style="1" bestFit="1" customWidth="1"/>
    <col min="43" max="43" width="7.28515625" style="1" customWidth="1"/>
    <col min="44" max="44" width="8" style="1" bestFit="1" customWidth="1"/>
    <col min="45" max="45" width="5.42578125" style="1" bestFit="1" customWidth="1"/>
    <col min="46" max="46" width="7.85546875" style="1" bestFit="1" customWidth="1"/>
    <col min="47" max="47" width="7.28515625" style="1" customWidth="1"/>
    <col min="48" max="48" width="8" style="1" bestFit="1" customWidth="1"/>
    <col min="49" max="49" width="5.42578125" style="1" bestFit="1" customWidth="1"/>
    <col min="50" max="50" width="7.85546875" style="1" bestFit="1" customWidth="1"/>
    <col min="51" max="51" width="7.28515625" style="1" customWidth="1"/>
    <col min="52" max="52" width="8" style="1" bestFit="1" customWidth="1"/>
    <col min="53" max="54" width="8.7109375" style="1" customWidth="1"/>
    <col min="55" max="55" width="5.42578125" style="1" bestFit="1" customWidth="1"/>
    <col min="56" max="56" width="7.85546875" style="1" bestFit="1" customWidth="1"/>
    <col min="57" max="57" width="8.7109375" style="1" customWidth="1"/>
    <col min="58" max="58" width="8.7109375" style="1" bestFit="1" customWidth="1"/>
    <col min="59" max="59" width="5.42578125" style="1" bestFit="1" customWidth="1"/>
    <col min="60" max="60" width="7.85546875" style="1" bestFit="1" customWidth="1"/>
    <col min="61" max="61" width="8.7109375" style="1" customWidth="1"/>
    <col min="62" max="62" width="8.7109375" style="1" bestFit="1" customWidth="1"/>
    <col min="63" max="63" width="5.42578125" style="1" bestFit="1" customWidth="1"/>
    <col min="64" max="64" width="7.85546875" style="1" bestFit="1" customWidth="1"/>
    <col min="65" max="65" width="8.7109375" style="1" customWidth="1"/>
    <col min="66" max="66" width="8.7109375" style="1" bestFit="1" customWidth="1"/>
    <col min="67" max="78" width="8.7109375" style="1" customWidth="1"/>
    <col min="79" max="79" width="8.5703125" style="1" customWidth="1"/>
    <col min="80" max="81" width="8.7109375" style="1" customWidth="1"/>
    <col min="82" max="82" width="8.7109375" style="1" bestFit="1" customWidth="1"/>
    <col min="83" max="87" width="9.7109375" style="1" customWidth="1"/>
    <col min="88" max="88" width="8.42578125" style="1" customWidth="1"/>
    <col min="89" max="89" width="6.7109375" style="1" customWidth="1"/>
    <col min="90" max="90" width="17.7109375" style="1" customWidth="1"/>
    <col min="91" max="16384" width="9.140625" style="1"/>
  </cols>
  <sheetData>
    <row r="1" spans="1:90" ht="16.5" customHeight="1" x14ac:dyDescent="0.2">
      <c r="A1" s="282">
        <v>1</v>
      </c>
      <c r="C1" s="21"/>
      <c r="D1" s="21"/>
      <c r="E1" s="21"/>
      <c r="F1" s="21"/>
      <c r="G1" s="21"/>
      <c r="H1" s="290"/>
      <c r="I1" s="21"/>
      <c r="J1" s="21"/>
      <c r="K1" s="21"/>
      <c r="L1" s="401"/>
      <c r="M1" s="325" t="s">
        <v>142</v>
      </c>
      <c r="N1" s="536" t="s">
        <v>175</v>
      </c>
      <c r="O1" s="537"/>
      <c r="P1" s="537"/>
      <c r="Q1" s="537"/>
      <c r="R1" s="538"/>
      <c r="S1" s="545" t="s">
        <v>100</v>
      </c>
      <c r="T1" s="546"/>
      <c r="U1" s="546"/>
      <c r="V1" s="546"/>
      <c r="AB1" s="563" t="s">
        <v>209</v>
      </c>
      <c r="AC1" s="564"/>
      <c r="AD1" s="565"/>
      <c r="AE1" s="571" t="s">
        <v>193</v>
      </c>
      <c r="AF1" s="572"/>
      <c r="AG1" s="570" t="str">
        <f ca="1">TEXT(TODAY(),"mmmm")</f>
        <v>październik</v>
      </c>
      <c r="AH1" s="570"/>
      <c r="AI1" s="395"/>
      <c r="AJ1" s="575" t="s">
        <v>191</v>
      </c>
      <c r="AK1" s="576"/>
      <c r="AL1" s="404" t="s">
        <v>188</v>
      </c>
      <c r="AM1" s="368">
        <f>M2</f>
        <v>2016</v>
      </c>
      <c r="AN1" s="573">
        <f>TABELA_DLA_DZIAŁU_BUDŻETU!R26</f>
        <v>0</v>
      </c>
      <c r="AO1" s="574"/>
      <c r="AP1" s="581" t="str">
        <f>IF(AR1="","",AN1-(SUMIF($R$9:$R$158,$A$30,$AF$9:$AF$158)-$AF$9))</f>
        <v/>
      </c>
      <c r="AQ1" s="582"/>
      <c r="AR1" s="389" t="str">
        <f>IF($AN$1&lt;SUMIF($R$9:$R$158,$A$30,AF9:AF158)-$AF$9,"- przekroczono " &amp; $AJ$1 &amp; " !!!","")</f>
        <v/>
      </c>
      <c r="AY1" s="2"/>
      <c r="AZ1" s="22"/>
      <c r="BA1" s="22"/>
      <c r="BI1" s="22"/>
      <c r="BJ1" s="22"/>
      <c r="BK1" s="22"/>
      <c r="BN1" s="291"/>
      <c r="BO1" s="291"/>
      <c r="BQ1" s="388"/>
      <c r="BR1" s="388"/>
      <c r="BS1" s="388"/>
      <c r="BT1" s="388"/>
      <c r="BU1" s="291"/>
    </row>
    <row r="2" spans="1:90" ht="14.25" customHeight="1" x14ac:dyDescent="0.2">
      <c r="C2" s="42"/>
      <c r="D2" s="42"/>
      <c r="E2" s="42"/>
      <c r="F2" s="42"/>
      <c r="G2" s="42"/>
      <c r="H2" s="42"/>
      <c r="I2" s="42"/>
      <c r="J2" s="42"/>
      <c r="K2" s="42"/>
      <c r="L2" s="402"/>
      <c r="M2" s="150">
        <v>2016</v>
      </c>
      <c r="N2" s="539"/>
      <c r="O2" s="540"/>
      <c r="P2" s="540"/>
      <c r="Q2" s="540"/>
      <c r="R2" s="541"/>
      <c r="S2" s="561" t="s">
        <v>101</v>
      </c>
      <c r="T2" s="562"/>
      <c r="U2" s="562"/>
      <c r="V2" s="562"/>
      <c r="AB2" s="396" t="str">
        <f>AF5</f>
        <v>wrzesień</v>
      </c>
      <c r="AC2" s="367" t="str">
        <f>AG5</f>
        <v>styczeń</v>
      </c>
      <c r="AD2" s="397" t="str">
        <f>AH5</f>
        <v>maj</v>
      </c>
      <c r="AE2" s="307">
        <f ca="1">VLOOKUP($AG$1,$A$17:$B$28,2,FALSE)</f>
        <v>10</v>
      </c>
      <c r="AF2" s="307">
        <f>VLOOKUP($AF$5,$A$17:$B$28,2,FALSE)</f>
        <v>9</v>
      </c>
      <c r="AG2" s="307">
        <f>VLOOKUP($AG$5,$A$17:$B$28,2,FALSE)</f>
        <v>1</v>
      </c>
      <c r="AH2" s="307">
        <f>VLOOKUP($AH$5,$A$17:$B$28,2,FALSE)</f>
        <v>5</v>
      </c>
      <c r="AJ2" s="577"/>
      <c r="AK2" s="578"/>
      <c r="AL2" s="405" t="s">
        <v>190</v>
      </c>
      <c r="AM2" s="369">
        <f>AM1+1</f>
        <v>2017</v>
      </c>
      <c r="AN2" s="566">
        <f>'Limit motyw. na I'!I2</f>
        <v>0</v>
      </c>
      <c r="AO2" s="567"/>
      <c r="AP2" s="581" t="str">
        <f>IF(AR2="","",AN2-(SUMIF($R$9:$R$158,$A$30,$AG$9:$AG$158)-$AG$9))</f>
        <v/>
      </c>
      <c r="AQ2" s="582"/>
      <c r="AR2" s="389" t="str">
        <f>IF($AN$2&lt;SUMIF($R$9:$R$158,$A$30,$AG$9:$AG$158)-$AG$9,"- przekroczono " &amp; $AJ$1 &amp; " !!!","")</f>
        <v/>
      </c>
      <c r="AZ2" s="2"/>
      <c r="BI2" s="2"/>
      <c r="BJ2" s="2"/>
      <c r="BK2" s="2"/>
      <c r="BL2" s="2"/>
      <c r="BM2" s="2"/>
      <c r="BN2" s="2"/>
      <c r="BO2" s="2"/>
      <c r="BP2" s="2"/>
      <c r="BQ2" s="388"/>
      <c r="BR2" s="388"/>
      <c r="BS2" s="388"/>
      <c r="BT2" s="388"/>
      <c r="BU2" s="2"/>
    </row>
    <row r="3" spans="1:90" ht="15.75" customHeight="1" thickBot="1" x14ac:dyDescent="0.25">
      <c r="C3" s="151"/>
      <c r="D3" s="151"/>
      <c r="E3" s="151"/>
      <c r="F3" s="151"/>
      <c r="G3" s="151"/>
      <c r="H3" s="151"/>
      <c r="I3" s="151"/>
      <c r="J3" s="151"/>
      <c r="K3" s="151"/>
      <c r="L3" s="403"/>
      <c r="M3" s="400" t="s">
        <v>195</v>
      </c>
      <c r="N3" s="542"/>
      <c r="O3" s="543"/>
      <c r="P3" s="543"/>
      <c r="Q3" s="543"/>
      <c r="R3" s="544"/>
      <c r="S3" s="559" t="s">
        <v>135</v>
      </c>
      <c r="T3" s="560"/>
      <c r="U3" s="560"/>
      <c r="V3" s="560"/>
      <c r="Y3" s="73"/>
      <c r="Z3" s="149"/>
      <c r="AB3" s="398">
        <v>0.12</v>
      </c>
      <c r="AC3" s="324">
        <f>AB3</f>
        <v>0.12</v>
      </c>
      <c r="AD3" s="399">
        <f>AC3</f>
        <v>0.12</v>
      </c>
      <c r="AE3" s="304" t="s">
        <v>198</v>
      </c>
      <c r="AF3" s="299" t="s">
        <v>194</v>
      </c>
      <c r="AG3" s="298" t="str">
        <f ca="1">IF(OR(AE2&lt;8,AE2=12),AF3,IF(AG8&lt;&gt;0,AI3,AE3))</f>
        <v>Niewypełniaj</v>
      </c>
      <c r="AH3" s="298" t="str">
        <f ca="1">IF(AND($AE$2&gt;3,$AE$2&lt;8),AF3,IF(AH8&lt;&gt;0,AI3,AE3))</f>
        <v>Niewypełniaj</v>
      </c>
      <c r="AI3" s="305" t="s">
        <v>197</v>
      </c>
      <c r="AJ3" s="579"/>
      <c r="AK3" s="580"/>
      <c r="AL3" s="406" t="s">
        <v>189</v>
      </c>
      <c r="AM3" s="370">
        <f>AM2</f>
        <v>2017</v>
      </c>
      <c r="AN3" s="568">
        <f>'Limit motyw. na V'!I2</f>
        <v>0</v>
      </c>
      <c r="AO3" s="569"/>
      <c r="AP3" s="531" t="str">
        <f>IF(AR3="","",AN3-(SUMIF($R$9:$R$158,$A$30,$AH$9:$AH$158)-$AH$9))</f>
        <v/>
      </c>
      <c r="AQ3" s="532"/>
      <c r="AR3" s="389" t="str">
        <f>IF($AN$3&lt;SUMIF($R$9:$R$158,$A$30,$AH$9:$AH$158)-$AH$9,"- przekroczono " &amp; $AJ$1 &amp; " !!!","")</f>
        <v/>
      </c>
      <c r="AZ3" s="54"/>
      <c r="BB3" s="283"/>
      <c r="BI3" s="47"/>
      <c r="BJ3" s="47"/>
      <c r="BK3" s="47"/>
      <c r="BL3" s="47"/>
      <c r="BM3" s="47"/>
      <c r="BN3" s="47"/>
      <c r="BO3" s="47"/>
      <c r="BP3" s="47"/>
      <c r="BQ3" s="388"/>
      <c r="BR3" s="388"/>
      <c r="BS3" s="388"/>
      <c r="BT3" s="388"/>
      <c r="BU3" s="47"/>
    </row>
    <row r="4" spans="1:90" s="23" customFormat="1" ht="19.5" customHeight="1" thickBot="1" x14ac:dyDescent="0.25">
      <c r="C4" s="493" t="s">
        <v>18</v>
      </c>
      <c r="D4" s="493"/>
      <c r="E4" s="496" t="s">
        <v>157</v>
      </c>
      <c r="F4" s="496" t="s">
        <v>157</v>
      </c>
      <c r="G4" s="500" t="s">
        <v>162</v>
      </c>
      <c r="H4" s="477" t="s">
        <v>212</v>
      </c>
      <c r="I4" s="477" t="s">
        <v>158</v>
      </c>
      <c r="J4" s="493"/>
      <c r="K4" s="493"/>
      <c r="L4" s="518" t="s">
        <v>199</v>
      </c>
      <c r="M4" s="481" t="s">
        <v>102</v>
      </c>
      <c r="N4" s="515" t="s">
        <v>103</v>
      </c>
      <c r="O4" s="528" t="s">
        <v>40</v>
      </c>
      <c r="P4" s="481" t="s">
        <v>3</v>
      </c>
      <c r="Q4" s="515"/>
      <c r="R4" s="506" t="s">
        <v>156</v>
      </c>
      <c r="S4" s="557" t="s">
        <v>96</v>
      </c>
      <c r="T4" s="558"/>
      <c r="U4" s="510" t="s">
        <v>97</v>
      </c>
      <c r="V4" s="511"/>
      <c r="W4" s="481" t="s">
        <v>144</v>
      </c>
      <c r="X4" s="515" t="s">
        <v>217</v>
      </c>
      <c r="Y4" s="515" t="s">
        <v>143</v>
      </c>
      <c r="Z4" s="528" t="str">
        <f>"Wypełniamy tylko
jeżeli kwalifikacje
w kol. "&amp;Y7&amp;" wybrano
'pozostałe wykształcenie'"</f>
        <v>Wypełniamy tylko
jeżeli kwalifikacje
w kol. 23 wybrano
'pozostałe wykształcenie'</v>
      </c>
      <c r="AA4" s="506" t="s">
        <v>173</v>
      </c>
      <c r="AB4" s="507"/>
      <c r="AC4" s="506" t="s">
        <v>137</v>
      </c>
      <c r="AD4" s="507"/>
      <c r="AE4" s="503" t="s">
        <v>203</v>
      </c>
      <c r="AF4" s="504"/>
      <c r="AG4" s="504"/>
      <c r="AH4" s="505"/>
      <c r="AI4" s="547" t="s">
        <v>202</v>
      </c>
      <c r="AJ4" s="506" t="s">
        <v>145</v>
      </c>
      <c r="AK4" s="533" t="s">
        <v>20</v>
      </c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5"/>
      <c r="BC4" s="533" t="s">
        <v>41</v>
      </c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483" t="s">
        <v>42</v>
      </c>
      <c r="CH4" s="484"/>
      <c r="CI4" s="484"/>
      <c r="CJ4" s="485"/>
      <c r="CK4" s="489" t="s">
        <v>172</v>
      </c>
      <c r="CL4" s="477" t="s">
        <v>43</v>
      </c>
    </row>
    <row r="5" spans="1:90" s="23" customFormat="1" ht="16.5" customHeight="1" thickBot="1" x14ac:dyDescent="0.25">
      <c r="A5" s="211">
        <v>2</v>
      </c>
      <c r="C5" s="494"/>
      <c r="D5" s="494"/>
      <c r="E5" s="497"/>
      <c r="F5" s="497"/>
      <c r="G5" s="501"/>
      <c r="H5" s="499"/>
      <c r="I5" s="499"/>
      <c r="J5" s="494"/>
      <c r="K5" s="494"/>
      <c r="L5" s="519"/>
      <c r="M5" s="525"/>
      <c r="N5" s="516"/>
      <c r="O5" s="529"/>
      <c r="P5" s="525"/>
      <c r="Q5" s="516"/>
      <c r="R5" s="521"/>
      <c r="S5" s="110" t="s">
        <v>98</v>
      </c>
      <c r="T5" s="111" t="s">
        <v>99</v>
      </c>
      <c r="U5" s="109" t="s">
        <v>98</v>
      </c>
      <c r="V5" s="63" t="s">
        <v>99</v>
      </c>
      <c r="W5" s="523"/>
      <c r="X5" s="516"/>
      <c r="Y5" s="516"/>
      <c r="Z5" s="529"/>
      <c r="AA5" s="508"/>
      <c r="AB5" s="509"/>
      <c r="AC5" s="521"/>
      <c r="AD5" s="522"/>
      <c r="AE5" s="303" t="s">
        <v>196</v>
      </c>
      <c r="AF5" s="310" t="s">
        <v>80</v>
      </c>
      <c r="AG5" s="301" t="s">
        <v>72</v>
      </c>
      <c r="AH5" s="302" t="s">
        <v>76</v>
      </c>
      <c r="AI5" s="548"/>
      <c r="AJ5" s="521"/>
      <c r="AK5" s="555" t="s">
        <v>208</v>
      </c>
      <c r="AL5" s="479" t="s">
        <v>37</v>
      </c>
      <c r="AM5" s="479"/>
      <c r="AN5" s="553" t="s">
        <v>59</v>
      </c>
      <c r="AO5" s="555" t="str">
        <f>$AK$5</f>
        <v>poz. w tabeli</v>
      </c>
      <c r="AP5" s="479" t="s">
        <v>38</v>
      </c>
      <c r="AQ5" s="479"/>
      <c r="AR5" s="553" t="str">
        <f>$AN$5</f>
        <v>Współczyn-nik z tabeli
po 
podwyżce</v>
      </c>
      <c r="AS5" s="555" t="str">
        <f>$AK$5</f>
        <v>poz. w tabeli</v>
      </c>
      <c r="AT5" s="479" t="s">
        <v>39</v>
      </c>
      <c r="AU5" s="479"/>
      <c r="AV5" s="553" t="str">
        <f>$AN$5</f>
        <v>Współczyn-nik z tabeli
po 
podwyżce</v>
      </c>
      <c r="AW5" s="555" t="str">
        <f>$AK$5</f>
        <v>poz. w tabeli</v>
      </c>
      <c r="AX5" s="479" t="s">
        <v>55</v>
      </c>
      <c r="AY5" s="479"/>
      <c r="AZ5" s="553" t="str">
        <f>$AN$5</f>
        <v>Współczyn-nik z tabeli
po 
podwyżce</v>
      </c>
      <c r="BA5" s="480" t="s">
        <v>56</v>
      </c>
      <c r="BB5" s="480"/>
      <c r="BC5" s="481" t="s">
        <v>48</v>
      </c>
      <c r="BD5" s="479" t="s">
        <v>37</v>
      </c>
      <c r="BE5" s="479"/>
      <c r="BF5" s="131"/>
      <c r="BG5" s="481" t="s">
        <v>49</v>
      </c>
      <c r="BH5" s="479" t="s">
        <v>38</v>
      </c>
      <c r="BI5" s="479"/>
      <c r="BJ5" s="131"/>
      <c r="BK5" s="481" t="s">
        <v>50</v>
      </c>
      <c r="BL5" s="479" t="s">
        <v>39</v>
      </c>
      <c r="BM5" s="479"/>
      <c r="BN5" s="131"/>
      <c r="BO5" s="481" t="s">
        <v>54</v>
      </c>
      <c r="BP5" s="479" t="s">
        <v>55</v>
      </c>
      <c r="BQ5" s="479"/>
      <c r="BR5" s="131"/>
      <c r="BS5" s="481" t="s">
        <v>178</v>
      </c>
      <c r="BT5" s="479" t="s">
        <v>176</v>
      </c>
      <c r="BU5" s="479"/>
      <c r="BV5" s="131"/>
      <c r="BW5" s="481" t="s">
        <v>177</v>
      </c>
      <c r="BX5" s="479" t="s">
        <v>179</v>
      </c>
      <c r="BY5" s="479"/>
      <c r="BZ5" s="131"/>
      <c r="CA5" s="481" t="s">
        <v>180</v>
      </c>
      <c r="CB5" s="479" t="s">
        <v>181</v>
      </c>
      <c r="CC5" s="479"/>
      <c r="CD5" s="131"/>
      <c r="CE5" s="491" t="s">
        <v>56</v>
      </c>
      <c r="CF5" s="492"/>
      <c r="CG5" s="486"/>
      <c r="CH5" s="487"/>
      <c r="CI5" s="487"/>
      <c r="CJ5" s="488"/>
      <c r="CK5" s="490"/>
      <c r="CL5" s="478"/>
    </row>
    <row r="6" spans="1:90" s="23" customFormat="1" ht="39.75" customHeight="1" thickBot="1" x14ac:dyDescent="0.25">
      <c r="C6" s="495"/>
      <c r="D6" s="495"/>
      <c r="E6" s="498"/>
      <c r="F6" s="498"/>
      <c r="G6" s="502"/>
      <c r="H6" s="478"/>
      <c r="I6" s="478"/>
      <c r="J6" s="495"/>
      <c r="K6" s="495"/>
      <c r="L6" s="520"/>
      <c r="M6" s="527"/>
      <c r="N6" s="517"/>
      <c r="O6" s="530"/>
      <c r="P6" s="90" t="s">
        <v>70</v>
      </c>
      <c r="Q6" s="91" t="s">
        <v>71</v>
      </c>
      <c r="R6" s="526"/>
      <c r="S6" s="512" t="s">
        <v>174</v>
      </c>
      <c r="T6" s="513"/>
      <c r="U6" s="513"/>
      <c r="V6" s="514"/>
      <c r="W6" s="524"/>
      <c r="X6" s="308" t="s">
        <v>218</v>
      </c>
      <c r="Y6" s="517"/>
      <c r="Z6" s="530"/>
      <c r="AA6" s="90" t="s">
        <v>46</v>
      </c>
      <c r="AB6" s="112" t="s">
        <v>47</v>
      </c>
      <c r="AC6" s="77" t="s">
        <v>85</v>
      </c>
      <c r="AD6" s="78" t="s">
        <v>140</v>
      </c>
      <c r="AE6" s="300" t="str">
        <f>"V-VIII "&amp;$M$2</f>
        <v>V-VIII 2016</v>
      </c>
      <c r="AF6" s="311" t="str">
        <f>"IX-XII "&amp;$M$2</f>
        <v>IX-XII 2016</v>
      </c>
      <c r="AG6" s="312" t="str">
        <f>"I-IV "&amp;$M$2+1</f>
        <v>I-IV 2017</v>
      </c>
      <c r="AH6" s="313" t="str">
        <f>"V-VIII "&amp;$M$2+1</f>
        <v>V-VIII 2017</v>
      </c>
      <c r="AI6" s="549"/>
      <c r="AJ6" s="526"/>
      <c r="AK6" s="556"/>
      <c r="AL6" s="76" t="s">
        <v>46</v>
      </c>
      <c r="AM6" s="129" t="s">
        <v>58</v>
      </c>
      <c r="AN6" s="554"/>
      <c r="AO6" s="556"/>
      <c r="AP6" s="76" t="str">
        <f>$AL$6</f>
        <v>przed
podwyżką</v>
      </c>
      <c r="AQ6" s="129" t="str">
        <f>$AM$6</f>
        <v>po
podwyżce
(zaokr.)</v>
      </c>
      <c r="AR6" s="554"/>
      <c r="AS6" s="556"/>
      <c r="AT6" s="76" t="str">
        <f>$AL$6</f>
        <v>przed
podwyżką</v>
      </c>
      <c r="AU6" s="129" t="str">
        <f>$AM$6</f>
        <v>po
podwyżce
(zaokr.)</v>
      </c>
      <c r="AV6" s="554"/>
      <c r="AW6" s="556"/>
      <c r="AX6" s="76" t="str">
        <f>$AL$6</f>
        <v>przed
podwyżką</v>
      </c>
      <c r="AY6" s="129" t="str">
        <f>$AM$6</f>
        <v>po
podwyżce
(zaokr.)</v>
      </c>
      <c r="AZ6" s="554"/>
      <c r="BA6" s="90" t="s">
        <v>46</v>
      </c>
      <c r="BB6" s="112" t="s">
        <v>47</v>
      </c>
      <c r="BC6" s="482"/>
      <c r="BD6" s="91" t="s">
        <v>46</v>
      </c>
      <c r="BE6" s="91" t="s">
        <v>58</v>
      </c>
      <c r="BF6" s="70" t="s">
        <v>57</v>
      </c>
      <c r="BG6" s="482"/>
      <c r="BH6" s="91" t="s">
        <v>46</v>
      </c>
      <c r="BI6" s="91" t="s">
        <v>58</v>
      </c>
      <c r="BJ6" s="70" t="s">
        <v>57</v>
      </c>
      <c r="BK6" s="482"/>
      <c r="BL6" s="91" t="s">
        <v>46</v>
      </c>
      <c r="BM6" s="91" t="s">
        <v>58</v>
      </c>
      <c r="BN6" s="70" t="s">
        <v>57</v>
      </c>
      <c r="BO6" s="482"/>
      <c r="BP6" s="91" t="s">
        <v>46</v>
      </c>
      <c r="BQ6" s="91" t="s">
        <v>58</v>
      </c>
      <c r="BR6" s="70" t="s">
        <v>57</v>
      </c>
      <c r="BS6" s="482"/>
      <c r="BT6" s="91" t="s">
        <v>46</v>
      </c>
      <c r="BU6" s="91" t="s">
        <v>58</v>
      </c>
      <c r="BV6" s="70" t="s">
        <v>57</v>
      </c>
      <c r="BW6" s="482"/>
      <c r="BX6" s="91" t="s">
        <v>46</v>
      </c>
      <c r="BY6" s="91" t="s">
        <v>58</v>
      </c>
      <c r="BZ6" s="70" t="s">
        <v>57</v>
      </c>
      <c r="CA6" s="482"/>
      <c r="CB6" s="91" t="s">
        <v>46</v>
      </c>
      <c r="CC6" s="91" t="s">
        <v>58</v>
      </c>
      <c r="CD6" s="70" t="s">
        <v>57</v>
      </c>
      <c r="CE6" s="90" t="s">
        <v>46</v>
      </c>
      <c r="CF6" s="407" t="s">
        <v>47</v>
      </c>
      <c r="CG6" s="410" t="s">
        <v>46</v>
      </c>
      <c r="CH6" s="132" t="s">
        <v>47</v>
      </c>
      <c r="CI6" s="118" t="s">
        <v>171</v>
      </c>
      <c r="CJ6" s="130" t="s">
        <v>21</v>
      </c>
      <c r="CK6" s="490"/>
      <c r="CL6" s="25" t="s">
        <v>44</v>
      </c>
    </row>
    <row r="7" spans="1:90" ht="13.5" customHeight="1" thickBot="1" x14ac:dyDescent="0.25">
      <c r="A7" s="1" t="str">
        <f>IF(AND(R9&lt;&gt;$A$30,OR(AH9&lt;&gt;"",AJ9&lt;&gt;"",AN9&lt;&gt;"",AR9&lt;&gt;"",AV9&lt;&gt;"",BF9&lt;&gt;"",BJ9&lt;&gt;"",BN9&lt;&gt;"",CD9&lt;&gt;"")),"nie peł. obow.-usuń dodatkii","")</f>
        <v/>
      </c>
      <c r="C7" s="24">
        <v>1</v>
      </c>
      <c r="D7" s="24">
        <f t="shared" ref="D7:AC7" si="0">C7+1</f>
        <v>2</v>
      </c>
      <c r="E7" s="24">
        <f t="shared" si="0"/>
        <v>3</v>
      </c>
      <c r="F7" s="24">
        <f t="shared" si="0"/>
        <v>4</v>
      </c>
      <c r="G7" s="24">
        <f t="shared" si="0"/>
        <v>5</v>
      </c>
      <c r="H7" s="24">
        <f t="shared" si="0"/>
        <v>6</v>
      </c>
      <c r="I7" s="24">
        <f t="shared" si="0"/>
        <v>7</v>
      </c>
      <c r="J7" s="24">
        <f t="shared" si="0"/>
        <v>8</v>
      </c>
      <c r="K7" s="24">
        <f>J7+1</f>
        <v>9</v>
      </c>
      <c r="L7" s="24">
        <f>K7+1</f>
        <v>10</v>
      </c>
      <c r="M7" s="79">
        <f t="shared" si="0"/>
        <v>11</v>
      </c>
      <c r="N7" s="80">
        <f t="shared" si="0"/>
        <v>12</v>
      </c>
      <c r="O7" s="81">
        <f t="shared" si="0"/>
        <v>13</v>
      </c>
      <c r="P7" s="79">
        <f t="shared" si="0"/>
        <v>14</v>
      </c>
      <c r="Q7" s="81">
        <f t="shared" si="0"/>
        <v>15</v>
      </c>
      <c r="R7" s="147">
        <f>Q7+1</f>
        <v>16</v>
      </c>
      <c r="S7" s="103">
        <f t="shared" si="0"/>
        <v>17</v>
      </c>
      <c r="T7" s="104">
        <f>S7+1</f>
        <v>18</v>
      </c>
      <c r="U7" s="101">
        <f t="shared" si="0"/>
        <v>19</v>
      </c>
      <c r="V7" s="81">
        <f>U7+1</f>
        <v>20</v>
      </c>
      <c r="W7" s="79">
        <f>V7+1</f>
        <v>21</v>
      </c>
      <c r="X7" s="80">
        <f>W7+1</f>
        <v>22</v>
      </c>
      <c r="Y7" s="80">
        <f>X7+1</f>
        <v>23</v>
      </c>
      <c r="Z7" s="96">
        <f t="shared" si="0"/>
        <v>24</v>
      </c>
      <c r="AA7" s="86">
        <f t="shared" si="0"/>
        <v>25</v>
      </c>
      <c r="AB7" s="96">
        <f>AA7+1</f>
        <v>26</v>
      </c>
      <c r="AC7" s="86">
        <f t="shared" si="0"/>
        <v>27</v>
      </c>
      <c r="AD7" s="81">
        <f t="shared" ref="AD7:AJ7" si="1">AC7+1</f>
        <v>28</v>
      </c>
      <c r="AE7" s="309">
        <f t="shared" si="1"/>
        <v>29</v>
      </c>
      <c r="AF7" s="138">
        <f t="shared" si="1"/>
        <v>30</v>
      </c>
      <c r="AG7" s="98">
        <f t="shared" si="1"/>
        <v>31</v>
      </c>
      <c r="AH7" s="96">
        <f t="shared" si="1"/>
        <v>32</v>
      </c>
      <c r="AI7" s="96">
        <f t="shared" si="1"/>
        <v>33</v>
      </c>
      <c r="AJ7" s="96">
        <f t="shared" si="1"/>
        <v>34</v>
      </c>
      <c r="AK7" s="86">
        <f t="shared" ref="AK7:CL7" si="2">AJ7+1</f>
        <v>35</v>
      </c>
      <c r="AL7" s="98">
        <f t="shared" si="2"/>
        <v>36</v>
      </c>
      <c r="AM7" s="98">
        <f t="shared" si="2"/>
        <v>37</v>
      </c>
      <c r="AN7" s="96">
        <f t="shared" si="2"/>
        <v>38</v>
      </c>
      <c r="AO7" s="86">
        <f t="shared" si="2"/>
        <v>39</v>
      </c>
      <c r="AP7" s="98">
        <f t="shared" si="2"/>
        <v>40</v>
      </c>
      <c r="AQ7" s="98">
        <f t="shared" si="2"/>
        <v>41</v>
      </c>
      <c r="AR7" s="96">
        <f t="shared" si="2"/>
        <v>42</v>
      </c>
      <c r="AS7" s="86">
        <f t="shared" si="2"/>
        <v>43</v>
      </c>
      <c r="AT7" s="98">
        <f t="shared" si="2"/>
        <v>44</v>
      </c>
      <c r="AU7" s="98">
        <f t="shared" si="2"/>
        <v>45</v>
      </c>
      <c r="AV7" s="96">
        <f t="shared" si="2"/>
        <v>46</v>
      </c>
      <c r="AW7" s="86">
        <f>AV7+1</f>
        <v>47</v>
      </c>
      <c r="AX7" s="98">
        <f>AW7+1</f>
        <v>48</v>
      </c>
      <c r="AY7" s="98">
        <f>AX7+1</f>
        <v>49</v>
      </c>
      <c r="AZ7" s="96">
        <f>AY7+1</f>
        <v>50</v>
      </c>
      <c r="BA7" s="86">
        <f>AZ7+1</f>
        <v>51</v>
      </c>
      <c r="BB7" s="96">
        <f t="shared" si="2"/>
        <v>52</v>
      </c>
      <c r="BC7" s="86">
        <f t="shared" si="2"/>
        <v>53</v>
      </c>
      <c r="BD7" s="98">
        <f t="shared" si="2"/>
        <v>54</v>
      </c>
      <c r="BE7" s="98">
        <f t="shared" si="2"/>
        <v>55</v>
      </c>
      <c r="BF7" s="96">
        <f t="shared" si="2"/>
        <v>56</v>
      </c>
      <c r="BG7" s="86">
        <f t="shared" si="2"/>
        <v>57</v>
      </c>
      <c r="BH7" s="98">
        <f t="shared" si="2"/>
        <v>58</v>
      </c>
      <c r="BI7" s="98">
        <f t="shared" si="2"/>
        <v>59</v>
      </c>
      <c r="BJ7" s="96">
        <f t="shared" si="2"/>
        <v>60</v>
      </c>
      <c r="BK7" s="86">
        <f t="shared" si="2"/>
        <v>61</v>
      </c>
      <c r="BL7" s="98">
        <f t="shared" si="2"/>
        <v>62</v>
      </c>
      <c r="BM7" s="98">
        <f t="shared" si="2"/>
        <v>63</v>
      </c>
      <c r="BN7" s="96">
        <f t="shared" si="2"/>
        <v>64</v>
      </c>
      <c r="BO7" s="86">
        <f t="shared" ref="BO7:CA7" si="3">BN7+1</f>
        <v>65</v>
      </c>
      <c r="BP7" s="98">
        <f t="shared" si="3"/>
        <v>66</v>
      </c>
      <c r="BQ7" s="98">
        <f t="shared" si="3"/>
        <v>67</v>
      </c>
      <c r="BR7" s="139">
        <f t="shared" si="3"/>
        <v>68</v>
      </c>
      <c r="BS7" s="86">
        <f t="shared" si="3"/>
        <v>69</v>
      </c>
      <c r="BT7" s="98">
        <f t="shared" si="3"/>
        <v>70</v>
      </c>
      <c r="BU7" s="98">
        <f t="shared" si="3"/>
        <v>71</v>
      </c>
      <c r="BV7" s="139">
        <f t="shared" si="3"/>
        <v>72</v>
      </c>
      <c r="BW7" s="86">
        <f t="shared" si="3"/>
        <v>73</v>
      </c>
      <c r="BX7" s="98">
        <f t="shared" si="3"/>
        <v>74</v>
      </c>
      <c r="BY7" s="98">
        <f t="shared" si="3"/>
        <v>75</v>
      </c>
      <c r="BZ7" s="139">
        <f t="shared" si="3"/>
        <v>76</v>
      </c>
      <c r="CA7" s="86">
        <f t="shared" si="3"/>
        <v>77</v>
      </c>
      <c r="CB7" s="98">
        <f t="shared" si="2"/>
        <v>78</v>
      </c>
      <c r="CC7" s="98">
        <f t="shared" si="2"/>
        <v>79</v>
      </c>
      <c r="CD7" s="139">
        <f t="shared" si="2"/>
        <v>80</v>
      </c>
      <c r="CE7" s="86">
        <f t="shared" si="2"/>
        <v>81</v>
      </c>
      <c r="CF7" s="139">
        <f t="shared" si="2"/>
        <v>82</v>
      </c>
      <c r="CG7" s="86">
        <f t="shared" si="2"/>
        <v>83</v>
      </c>
      <c r="CH7" s="98">
        <f t="shared" si="2"/>
        <v>84</v>
      </c>
      <c r="CI7" s="98">
        <f t="shared" si="2"/>
        <v>85</v>
      </c>
      <c r="CJ7" s="96">
        <f t="shared" si="2"/>
        <v>86</v>
      </c>
      <c r="CK7" s="26">
        <f t="shared" si="2"/>
        <v>87</v>
      </c>
      <c r="CL7" s="26">
        <f t="shared" si="2"/>
        <v>88</v>
      </c>
    </row>
    <row r="8" spans="1:90" ht="20.100000000000001" customHeight="1" thickBot="1" x14ac:dyDescent="0.25">
      <c r="C8" s="27" t="s">
        <v>18</v>
      </c>
      <c r="D8" s="28" t="s">
        <v>102</v>
      </c>
      <c r="E8" s="29"/>
      <c r="F8" s="29"/>
      <c r="G8" s="29"/>
      <c r="H8" s="28"/>
      <c r="I8" s="28"/>
      <c r="J8" s="28"/>
      <c r="K8" s="28"/>
      <c r="L8" s="28"/>
      <c r="M8" s="550"/>
      <c r="N8" s="551"/>
      <c r="O8" s="552"/>
      <c r="P8" s="92"/>
      <c r="Q8" s="93"/>
      <c r="R8" s="29"/>
      <c r="S8" s="105"/>
      <c r="T8" s="106"/>
      <c r="U8" s="29"/>
      <c r="V8" s="29"/>
      <c r="W8" s="97"/>
      <c r="X8" s="97">
        <f>COUNTIF(X9:X158,$A$44)</f>
        <v>0</v>
      </c>
      <c r="Y8" s="93"/>
      <c r="Z8" s="82"/>
      <c r="AA8" s="113">
        <f>SUM(AA9:AA158)</f>
        <v>0</v>
      </c>
      <c r="AB8" s="114">
        <f>SUM(AB9:AB158)</f>
        <v>0</v>
      </c>
      <c r="AC8" s="87"/>
      <c r="AD8" s="82"/>
      <c r="AE8" s="30">
        <f t="shared" ref="AE8:AJ8" si="4">SUM(AE9:AE158)</f>
        <v>0</v>
      </c>
      <c r="AF8" s="314">
        <f t="shared" si="4"/>
        <v>0</v>
      </c>
      <c r="AG8" s="120">
        <f t="shared" si="4"/>
        <v>0</v>
      </c>
      <c r="AH8" s="114">
        <f t="shared" si="4"/>
        <v>0</v>
      </c>
      <c r="AI8" s="114">
        <f t="shared" ca="1" si="4"/>
        <v>0</v>
      </c>
      <c r="AJ8" s="30">
        <f t="shared" si="4"/>
        <v>0</v>
      </c>
      <c r="AK8" s="113"/>
      <c r="AL8" s="119">
        <f>SUM(AL9:AL158)</f>
        <v>0</v>
      </c>
      <c r="AM8" s="321">
        <f>SUM(AM9:AM158)</f>
        <v>0</v>
      </c>
      <c r="AN8" s="121"/>
      <c r="AO8" s="113"/>
      <c r="AP8" s="119">
        <f>SUM(AP9:AP158)</f>
        <v>0</v>
      </c>
      <c r="AQ8" s="120">
        <f>SUM(AQ9:AQ158)</f>
        <v>0</v>
      </c>
      <c r="AR8" s="121"/>
      <c r="AS8" s="113"/>
      <c r="AT8" s="119">
        <f>SUM(AT9:AT158)</f>
        <v>0</v>
      </c>
      <c r="AU8" s="120">
        <f>SUM(AU9:AU158)</f>
        <v>0</v>
      </c>
      <c r="AV8" s="121"/>
      <c r="AW8" s="113"/>
      <c r="AX8" s="119">
        <f>SUM(AX9:AX158)</f>
        <v>0</v>
      </c>
      <c r="AY8" s="120">
        <f>SUM(AY9:AY158)</f>
        <v>0</v>
      </c>
      <c r="AZ8" s="121"/>
      <c r="BA8" s="113">
        <f>SUM(BA9:BA158)</f>
        <v>0</v>
      </c>
      <c r="BB8" s="121">
        <f>SUM(BB9:BB158)</f>
        <v>0</v>
      </c>
      <c r="BC8" s="113"/>
      <c r="BD8" s="119">
        <f>SUM(BD9:BD158)</f>
        <v>0</v>
      </c>
      <c r="BE8" s="133">
        <f>SUM(BE9:BE158)</f>
        <v>0</v>
      </c>
      <c r="BF8" s="121">
        <f>SUM(BF9:BF158)</f>
        <v>0</v>
      </c>
      <c r="BG8" s="113"/>
      <c r="BH8" s="119">
        <f>SUM(BH9:BH158)</f>
        <v>0</v>
      </c>
      <c r="BI8" s="120">
        <f>SUM(BI9:BI158)</f>
        <v>0</v>
      </c>
      <c r="BJ8" s="121">
        <f>SUM(BJ9:BJ158)</f>
        <v>0</v>
      </c>
      <c r="BK8" s="113"/>
      <c r="BL8" s="119">
        <f>SUM(BL9:BL158)</f>
        <v>0</v>
      </c>
      <c r="BM8" s="133">
        <f>SUM(BM9:BM158)</f>
        <v>0</v>
      </c>
      <c r="BN8" s="121">
        <f>SUM(BN9:BN158)</f>
        <v>0</v>
      </c>
      <c r="BO8" s="113"/>
      <c r="BP8" s="119">
        <f>SUM(BP9:BP158)</f>
        <v>0</v>
      </c>
      <c r="BQ8" s="133">
        <f>SUM(BQ9:BQ158)</f>
        <v>0</v>
      </c>
      <c r="BR8" s="140">
        <f>SUM(BR9:BR158)</f>
        <v>0</v>
      </c>
      <c r="BS8" s="113"/>
      <c r="BT8" s="119">
        <f>SUM(BT9:BT158)</f>
        <v>0</v>
      </c>
      <c r="BU8" s="133">
        <f>SUM(BU9:BU158)</f>
        <v>0</v>
      </c>
      <c r="BV8" s="140">
        <f>SUM(BV9:BV158)</f>
        <v>0</v>
      </c>
      <c r="BW8" s="113"/>
      <c r="BX8" s="119">
        <f>SUM(BX9:BX158)</f>
        <v>0</v>
      </c>
      <c r="BY8" s="133">
        <f>SUM(BY9:BY158)</f>
        <v>0</v>
      </c>
      <c r="BZ8" s="140">
        <f>SUM(BZ9:BZ158)</f>
        <v>0</v>
      </c>
      <c r="CA8" s="113"/>
      <c r="CB8" s="119">
        <f t="shared" ref="CB8:CI8" si="5">SUM(CB9:CB158)</f>
        <v>0</v>
      </c>
      <c r="CC8" s="133">
        <f t="shared" si="5"/>
        <v>0</v>
      </c>
      <c r="CD8" s="140">
        <f t="shared" si="5"/>
        <v>0</v>
      </c>
      <c r="CE8" s="113">
        <f t="shared" si="5"/>
        <v>0</v>
      </c>
      <c r="CF8" s="408">
        <f t="shared" si="5"/>
        <v>0</v>
      </c>
      <c r="CG8" s="113">
        <f t="shared" ca="1" si="5"/>
        <v>0</v>
      </c>
      <c r="CH8" s="119">
        <f t="shared" ca="1" si="5"/>
        <v>0</v>
      </c>
      <c r="CI8" s="141">
        <f t="shared" ca="1" si="5"/>
        <v>0</v>
      </c>
      <c r="CJ8" s="142" t="str">
        <f t="shared" ref="CJ8:CJ39" ca="1" si="6">IF(CG8=0,"",CI8/CG8)</f>
        <v/>
      </c>
      <c r="CK8" s="46"/>
      <c r="CL8" s="33"/>
    </row>
    <row r="9" spans="1:90" s="36" customFormat="1" x14ac:dyDescent="0.2">
      <c r="A9" s="59">
        <v>18</v>
      </c>
      <c r="C9" s="37">
        <v>1</v>
      </c>
      <c r="D9" s="75" t="str">
        <f t="shared" ref="D9:D40" si="7">IF(OR(M9="",N9=""),"żż",CONCATENATE(M9," ",N9))</f>
        <v>żż</v>
      </c>
      <c r="E9" s="69">
        <f t="shared" ref="E9:E40" si="8">IF(S9="",0,VLOOKUP(S9,$A$17:$B$28,2,FALSE))</f>
        <v>0</v>
      </c>
      <c r="F9" s="69">
        <f t="shared" ref="F9:F40" si="9">IF(U9="",0,VLOOKUP(U9,$A$17:$B$28,2,FALSE))</f>
        <v>0</v>
      </c>
      <c r="G9" s="188">
        <f>IF(D9="żżż","",IF(AND(S9="",T9="",U9="",V9=""),ROUND(P9/Q9,2),IF(OR(AND(T9=$M$2,V9=$M$2+1,E9&lt;=9),AND(T9=$M$2,V9=$M$2,F9&gt;=9,E9&lt;=9)),ROUND(P9/Q9,2),0)))</f>
        <v>0</v>
      </c>
      <c r="H9" s="288" t="str">
        <f t="shared" ref="H9:H40" ca="1" si="10">IF(AND(R9&lt;&gt;$A$30,OR(AND($AE$2&gt;7,$AE$2&lt;12,AF9&lt;&gt;""),AND(OR($AE$2&gt;11,$AE$2&lt;4),AG9&lt;&gt;""),AND($AE$2&gt;3,$AE$2&lt;8,AH9&lt;&gt;""),AJ9&lt;&gt;"",AN9&lt;&gt;"",AR9&lt;&gt;"",AV9&lt;&gt;"",BF9&lt;&gt;"",BJ9&lt;&gt;"",BN9&lt;&gt;"",CD9&lt;&gt;"")),"nie peł. ob.-usuń dodatki","")</f>
        <v/>
      </c>
      <c r="I9" s="288" t="str">
        <f t="shared" ref="I9:I40" si="11">IF(AND(S9&lt;&gt;"",T9&lt;&gt;"",U9&lt;&gt;"",V9&lt;&gt;""),IF(V9&lt;T9,"rok Do mniejszy od roku Od",IF(AND(V9=T9,F9&lt;E9),"m-c Do mniejszy od m-ca Od","")),IF(AND(R9=$A$30,S9="",T9="",U9="",V9=""),"","wstaw lub popraw datę"))</f>
        <v/>
      </c>
      <c r="J9" s="289" t="str">
        <f t="shared" ref="J9:J40" si="12">IF(R9="","czy pracuje",IF(I9&lt;&gt;"",I9,IF(W9="","stopień awansu",IF(Y9="","kwalifikacje",IF(AC9="","% stażu pracy",IF(AD9="","m-c zmiany stażu",""))))))</f>
        <v>% stażu pracy</v>
      </c>
      <c r="K9" s="289" t="str">
        <f t="shared" ref="K9:K33" si="13">IF(AND(AF9="",R9=$A$30),$AF$5&amp;$AE$4,IF(AND(AG9="",R9=$A$30,$AG$3=$AF$3),$AG$5&amp;$AE$4,IF(AND(AH9="",R9=$A$30,$AH$3=$AF$3),$AH$5&amp;$AE$4,"")))</f>
        <v>wrzesieńKwoty do wstawienia - dodatek motywacyjny</v>
      </c>
      <c r="L9" s="287" t="str">
        <f t="shared" ref="L9:L40" si="14">IF(AND(M9="",N9=""),"",IF(M9="","nazwisko",IF(N9="","imię",IF(O9="","stanowisko",IF(P9="","realizowane godziny",IF(Q9="","pensum",IF(J9&lt;&gt;"",J9,IF(H9&lt;&gt;"",H9,$A$77))))))))</f>
        <v/>
      </c>
      <c r="M9" s="83"/>
      <c r="N9" s="84"/>
      <c r="O9" s="85" t="s">
        <v>67</v>
      </c>
      <c r="P9" s="94"/>
      <c r="Q9" s="95">
        <v>18</v>
      </c>
      <c r="R9" s="61" t="s">
        <v>164</v>
      </c>
      <c r="S9" s="108"/>
      <c r="T9" s="107"/>
      <c r="U9" s="102"/>
      <c r="V9" s="62"/>
      <c r="W9" s="148" t="s">
        <v>68</v>
      </c>
      <c r="X9" s="306" t="s">
        <v>200</v>
      </c>
      <c r="Y9" s="99" t="s">
        <v>104</v>
      </c>
      <c r="Z9" s="100"/>
      <c r="AA9" s="145">
        <f>IF(OR(M9="",N9="",P9=""),0,IF(OR(R9=$A$30,R9=$A$31,R9=$A$32),ROUND(P9/Q9*VLOOKUP($A$51,'stawki wynagrodzeń'!$A$4:$G$17,HLOOKUP($A$42,'stawki wynagrodzeń'!$D$4:$G$5,2,FALSE),FALSE)*130%,0),0))</f>
        <v>0</v>
      </c>
      <c r="AB9" s="146">
        <f>IF(OR(M9="",N9="",P9=""),0,IF(OR(R9=$A$30,R9=$A$31,R9=$A$32),ROUND(P9/Q9*VLOOKUP($A$51,'stawki wynagrodzeń'!$I$4:$O$17,HLOOKUP($A$42,'stawki wynagrodzeń'!$D$4:$G$5,2,FALSE),FALSE)*130%,0),0))</f>
        <v>0</v>
      </c>
      <c r="AC9" s="88"/>
      <c r="AD9" s="62" t="s">
        <v>80</v>
      </c>
      <c r="AE9" s="58"/>
      <c r="AF9" s="315"/>
      <c r="AG9" s="297"/>
      <c r="AH9" s="117"/>
      <c r="AI9" s="124">
        <f t="shared" ref="AI9:AI40" ca="1" si="15">IF(AND($AH$3=$AF$3,AH9&lt;&gt;""),AH9,IF(AND($AG$3=$AF$3,AG9&lt;&gt;""),AG9,IF(AND($AG$3&lt;&gt;$AF$3,AF9&lt;&gt;""),AF9,0)))</f>
        <v>0</v>
      </c>
      <c r="AJ9" s="58"/>
      <c r="AK9" s="122"/>
      <c r="AL9" s="123"/>
      <c r="AM9" s="320">
        <f>IF($R9=$A$30,ROUND(ROUND('stawki wynagrodzeń'!$O$6*AN9,2),0),0)</f>
        <v>0</v>
      </c>
      <c r="AN9" s="125"/>
      <c r="AO9" s="122"/>
      <c r="AP9" s="123"/>
      <c r="AQ9" s="320">
        <f>IF($R9=$A$30,ROUND(ROUND('stawki wynagrodzeń'!$O$6*AR9,2),0),0)</f>
        <v>0</v>
      </c>
      <c r="AR9" s="125"/>
      <c r="AS9" s="122"/>
      <c r="AT9" s="123"/>
      <c r="AU9" s="320">
        <f>IF($R9=$A$30,ROUND(ROUND('stawki wynagrodzeń'!$O$6*AV9,2),0),0)</f>
        <v>0</v>
      </c>
      <c r="AV9" s="125"/>
      <c r="AW9" s="122"/>
      <c r="AX9" s="123"/>
      <c r="AY9" s="320">
        <f>IF($R9=$A$30,ROUND(ROUND('stawki wynagrodzeń'!$O$6*AZ9,2),0),0)</f>
        <v>0</v>
      </c>
      <c r="AZ9" s="125"/>
      <c r="BA9" s="322">
        <f t="shared" ref="BA9:BA40" si="16">AL9+AP9+AT9+AX9</f>
        <v>0</v>
      </c>
      <c r="BB9" s="323">
        <f t="shared" ref="BB9:BB40" si="17">AM9+AQ9+AU9+AY9</f>
        <v>0</v>
      </c>
      <c r="BC9" s="122"/>
      <c r="BD9" s="123"/>
      <c r="BE9" s="134">
        <f t="shared" ref="BE9:BE40" si="18">IF(R9=$A$30,ROUND(BF9,0),0)</f>
        <v>0</v>
      </c>
      <c r="BF9" s="135"/>
      <c r="BG9" s="122"/>
      <c r="BH9" s="123"/>
      <c r="BI9" s="124">
        <f t="shared" ref="BI9:BI40" si="19">IF(R9=$A$30,ROUND(BJ9,0),0)</f>
        <v>0</v>
      </c>
      <c r="BJ9" s="135"/>
      <c r="BK9" s="122"/>
      <c r="BL9" s="123"/>
      <c r="BM9" s="134">
        <f t="shared" ref="BM9:BM40" si="20">IF(R9=$A$30,ROUND(BN9,0),0)</f>
        <v>0</v>
      </c>
      <c r="BN9" s="135"/>
      <c r="BO9" s="122"/>
      <c r="BP9" s="123"/>
      <c r="BQ9" s="134">
        <f t="shared" ref="BQ9:BQ40" si="21">IF($R9=$A$30,ROUND(BR9,0),0)</f>
        <v>0</v>
      </c>
      <c r="BR9" s="135"/>
      <c r="BS9" s="122"/>
      <c r="BT9" s="123"/>
      <c r="BU9" s="134">
        <f t="shared" ref="BU9:BU40" si="22">IF($R9=$A$30,ROUND(BV9,0),0)</f>
        <v>0</v>
      </c>
      <c r="BV9" s="135"/>
      <c r="BW9" s="122"/>
      <c r="BX9" s="123"/>
      <c r="BY9" s="134">
        <f t="shared" ref="BY9:BY40" si="23">IF($R9=$A$30,ROUND(BZ9,0),0)</f>
        <v>0</v>
      </c>
      <c r="BZ9" s="135"/>
      <c r="CA9" s="122"/>
      <c r="CB9" s="123"/>
      <c r="CC9" s="134">
        <f>IF($R9=$A$30,ROUND(CD9,0),0)</f>
        <v>0</v>
      </c>
      <c r="CD9" s="135"/>
      <c r="CE9" s="115">
        <f>BD9+BH9+BL9+BP9+BT9+BX9+CB9</f>
        <v>0</v>
      </c>
      <c r="CF9" s="409">
        <f>BE9+BI9+BM9+BQ9+BU9+BY9+CC9</f>
        <v>0</v>
      </c>
      <c r="CG9" s="411">
        <f t="shared" ref="CG9:CG72" ca="1" si="24">AA9+(AC9*AA9)+IF(R9=$A$30,AJ9+IF($AH$3=$AF$3,AG9,IF(AND($AG$3=$AF$3,$AH$3&lt;&gt;$AF$3),AF9,IF(AND($AG$3&lt;&gt;$AF$3,$AH$3&lt;&gt;$AF$3),AE9,AF9))),0)+BA9+CE9</f>
        <v>0</v>
      </c>
      <c r="CH9" s="143">
        <f ca="1">AB9+(AC9*AB9)+IF(R9=$A$30,AJ9+AI9,0)+BB9+CF9</f>
        <v>0</v>
      </c>
      <c r="CI9" s="143">
        <f t="shared" ref="CI9:CI40" ca="1" si="25">CH9-CG9</f>
        <v>0</v>
      </c>
      <c r="CJ9" s="144" t="str">
        <f t="shared" ca="1" si="6"/>
        <v/>
      </c>
      <c r="CK9" s="34" t="str">
        <f t="shared" ref="CK9:CK40" si="26">IF((BA9=0),"",(IF(BB9=0,"",(BB9-BA9)/BA9)))</f>
        <v/>
      </c>
      <c r="CL9" s="35"/>
    </row>
    <row r="10" spans="1:90" s="36" customFormat="1" x14ac:dyDescent="0.2">
      <c r="A10" s="59">
        <v>20</v>
      </c>
      <c r="C10" s="37">
        <v>2</v>
      </c>
      <c r="D10" s="75" t="str">
        <f t="shared" si="7"/>
        <v>żż</v>
      </c>
      <c r="E10" s="69">
        <f t="shared" si="8"/>
        <v>0</v>
      </c>
      <c r="F10" s="69">
        <f t="shared" si="9"/>
        <v>0</v>
      </c>
      <c r="G10" s="188">
        <f t="shared" ref="G10:G73" si="27">IF(D10="żżż","",IF(AND(S10="",T10="",U10="",V10=""),ROUND(P10/Q10,2),IF(OR(AND(T10=$M$2,V10=$M$2+1,E10&lt;=9),AND(T10=$M$2,V10=$M$2,F10&gt;=9,E10&lt;=9)),ROUND(P10/Q10,2),0)))</f>
        <v>0</v>
      </c>
      <c r="H10" s="288" t="str">
        <f t="shared" ca="1" si="10"/>
        <v/>
      </c>
      <c r="I10" s="288" t="str">
        <f t="shared" si="11"/>
        <v/>
      </c>
      <c r="J10" s="289" t="str">
        <f t="shared" si="12"/>
        <v>% stażu pracy</v>
      </c>
      <c r="K10" s="289" t="str">
        <f t="shared" si="13"/>
        <v>wrzesieńKwoty do wstawienia - dodatek motywacyjny</v>
      </c>
      <c r="L10" s="287" t="str">
        <f t="shared" si="14"/>
        <v/>
      </c>
      <c r="M10" s="83"/>
      <c r="N10" s="84"/>
      <c r="O10" s="286"/>
      <c r="P10" s="94"/>
      <c r="Q10" s="95">
        <v>18</v>
      </c>
      <c r="R10" s="61" t="s">
        <v>164</v>
      </c>
      <c r="S10" s="108"/>
      <c r="T10" s="107"/>
      <c r="U10" s="102"/>
      <c r="V10" s="62"/>
      <c r="W10" s="148" t="s">
        <v>68</v>
      </c>
      <c r="X10" s="306" t="s">
        <v>200</v>
      </c>
      <c r="Y10" s="99" t="s">
        <v>104</v>
      </c>
      <c r="Z10" s="100"/>
      <c r="AA10" s="115">
        <f>IF(OR(M10="",N10="",P10=""),0,IF(OR(R10=$A$30,R10=$A$31,R10=$A$32),ROUND(P10/Q10*VLOOKUP(Y10,'stawki wynagrodzeń'!$A$4:$G$17,HLOOKUP(IF(AND(X10=$A$44,W10=$A$40),$A$41,IF(AND(X10=$A$44,W10=$A$41),$A$42,W10)),'stawki wynagrodzeń'!$D$4:$G$5,2,FALSE),FALSE),2),0))</f>
        <v>0</v>
      </c>
      <c r="AB10" s="116">
        <f>IF(OR(M10="",N10="",P10=""),0,IF(OR(R10=$A$30,R10=$A$31,R10=$A$32),ROUND(P10/Q10*VLOOKUP(Y10,'stawki wynagrodzeń'!$I$4:$O$17,HLOOKUP(IF(AND(X10=$A$44,W10=$A$40),$A$41,IF(AND(X10=$A$44,W10=$A$41),$A$42,W10)),'stawki wynagrodzeń'!$D$4:$G$5,2,FALSE),FALSE),2),0))</f>
        <v>0</v>
      </c>
      <c r="AC10" s="88"/>
      <c r="AD10" s="62" t="s">
        <v>80</v>
      </c>
      <c r="AE10" s="58"/>
      <c r="AF10" s="315"/>
      <c r="AG10" s="123"/>
      <c r="AH10" s="117"/>
      <c r="AI10" s="124">
        <f t="shared" ca="1" si="15"/>
        <v>0</v>
      </c>
      <c r="AJ10" s="45"/>
      <c r="AK10" s="122"/>
      <c r="AL10" s="126"/>
      <c r="AM10" s="320">
        <f>IF($R10=$A$30,ROUND(ROUND('stawki wynagrodzeń'!$O$6*AN10,2),0),0)</f>
        <v>0</v>
      </c>
      <c r="AN10" s="125"/>
      <c r="AO10" s="122"/>
      <c r="AP10" s="126"/>
      <c r="AQ10" s="320">
        <f>IF($R10=$A$30,ROUND(ROUND('stawki wynagrodzeń'!$O$6*AR10,2),0),0)</f>
        <v>0</v>
      </c>
      <c r="AR10" s="125"/>
      <c r="AS10" s="122"/>
      <c r="AT10" s="126"/>
      <c r="AU10" s="320">
        <f>IF($R10=$A$30,ROUND(ROUND('stawki wynagrodzeń'!$O$6*AV10,2),0),0)</f>
        <v>0</v>
      </c>
      <c r="AV10" s="125"/>
      <c r="AW10" s="122"/>
      <c r="AX10" s="126"/>
      <c r="AY10" s="320">
        <f>IF($R10=$A$30,ROUND(ROUND('stawki wynagrodzeń'!$O$6*AZ10,2),0),0)</f>
        <v>0</v>
      </c>
      <c r="AZ10" s="125"/>
      <c r="BA10" s="322">
        <f t="shared" si="16"/>
        <v>0</v>
      </c>
      <c r="BB10" s="323">
        <f t="shared" si="17"/>
        <v>0</v>
      </c>
      <c r="BC10" s="127"/>
      <c r="BD10" s="123"/>
      <c r="BE10" s="136">
        <f t="shared" si="18"/>
        <v>0</v>
      </c>
      <c r="BF10" s="135"/>
      <c r="BG10" s="127"/>
      <c r="BH10" s="123"/>
      <c r="BI10" s="136">
        <f t="shared" si="19"/>
        <v>0</v>
      </c>
      <c r="BJ10" s="137"/>
      <c r="BK10" s="127"/>
      <c r="BL10" s="123"/>
      <c r="BM10" s="136">
        <f t="shared" si="20"/>
        <v>0</v>
      </c>
      <c r="BN10" s="137"/>
      <c r="BO10" s="127"/>
      <c r="BP10" s="123"/>
      <c r="BQ10" s="136">
        <f t="shared" si="21"/>
        <v>0</v>
      </c>
      <c r="BR10" s="137"/>
      <c r="BS10" s="127"/>
      <c r="BT10" s="123"/>
      <c r="BU10" s="136">
        <f t="shared" si="22"/>
        <v>0</v>
      </c>
      <c r="BV10" s="137"/>
      <c r="BW10" s="127"/>
      <c r="BX10" s="123"/>
      <c r="BY10" s="136">
        <f t="shared" si="23"/>
        <v>0</v>
      </c>
      <c r="BZ10" s="137"/>
      <c r="CA10" s="127"/>
      <c r="CB10" s="123"/>
      <c r="CC10" s="136">
        <f t="shared" ref="CC10:CC73" si="28">IF($R10=$A$30,ROUND(CD10,0),0)</f>
        <v>0</v>
      </c>
      <c r="CD10" s="137"/>
      <c r="CE10" s="115">
        <f t="shared" ref="CE10:CE73" si="29">BD10+BH10+BL10+BP10+BT10+BX10+CB10</f>
        <v>0</v>
      </c>
      <c r="CF10" s="409">
        <f t="shared" ref="CF10:CF73" si="30">BE10+BI10+BM10+BQ10+BU10+BY10+CC10</f>
        <v>0</v>
      </c>
      <c r="CG10" s="411">
        <f t="shared" ca="1" si="24"/>
        <v>0</v>
      </c>
      <c r="CH10" s="143">
        <f t="shared" ref="CH10:CH73" ca="1" si="31">AB10+(AC10*AB10)+IF(R10=$A$30,AJ10+AI10,0)+BB10+CF10</f>
        <v>0</v>
      </c>
      <c r="CI10" s="143">
        <f t="shared" ca="1" si="25"/>
        <v>0</v>
      </c>
      <c r="CJ10" s="144" t="str">
        <f t="shared" ca="1" si="6"/>
        <v/>
      </c>
      <c r="CK10" s="34" t="str">
        <f t="shared" si="26"/>
        <v/>
      </c>
      <c r="CL10" s="38"/>
    </row>
    <row r="11" spans="1:90" s="36" customFormat="1" x14ac:dyDescent="0.2">
      <c r="A11" s="59">
        <v>22</v>
      </c>
      <c r="C11" s="37">
        <v>3</v>
      </c>
      <c r="D11" s="75" t="str">
        <f t="shared" si="7"/>
        <v>żż</v>
      </c>
      <c r="E11" s="69">
        <f t="shared" si="8"/>
        <v>0</v>
      </c>
      <c r="F11" s="69">
        <f t="shared" si="9"/>
        <v>0</v>
      </c>
      <c r="G11" s="188">
        <f t="shared" si="27"/>
        <v>0</v>
      </c>
      <c r="H11" s="288" t="str">
        <f t="shared" ca="1" si="10"/>
        <v/>
      </c>
      <c r="I11" s="288" t="str">
        <f t="shared" si="11"/>
        <v/>
      </c>
      <c r="J11" s="289" t="str">
        <f t="shared" si="12"/>
        <v>% stażu pracy</v>
      </c>
      <c r="K11" s="289" t="str">
        <f t="shared" si="13"/>
        <v>wrzesieńKwoty do wstawienia - dodatek motywacyjny</v>
      </c>
      <c r="L11" s="287" t="str">
        <f t="shared" si="14"/>
        <v/>
      </c>
      <c r="M11" s="83"/>
      <c r="N11" s="84"/>
      <c r="O11" s="286"/>
      <c r="P11" s="94"/>
      <c r="Q11" s="95">
        <v>18</v>
      </c>
      <c r="R11" s="61" t="s">
        <v>164</v>
      </c>
      <c r="S11" s="108"/>
      <c r="T11" s="107"/>
      <c r="U11" s="102"/>
      <c r="V11" s="62"/>
      <c r="W11" s="148" t="s">
        <v>68</v>
      </c>
      <c r="X11" s="306" t="s">
        <v>200</v>
      </c>
      <c r="Y11" s="99" t="s">
        <v>104</v>
      </c>
      <c r="Z11" s="100"/>
      <c r="AA11" s="115">
        <f>IF(OR(M11="",N11="",P11=""),0,IF(OR(R11=$A$30,R11=$A$31,R11=$A$32),ROUND(P11/Q11*VLOOKUP(Y11,'stawki wynagrodzeń'!$A$4:$G$17,HLOOKUP(IF(AND(X11=$A$44,W11=$A$40),$A$41,IF(AND(X11=$A$44,W11=$A$41),$A$42,W11)),'stawki wynagrodzeń'!$D$4:$G$5,2,FALSE),FALSE),2),0))</f>
        <v>0</v>
      </c>
      <c r="AB11" s="116">
        <f>IF(OR(M11="",N11="",P11=""),0,IF(OR(R11=$A$30,R11=$A$31,R11=$A$32),ROUND(P11/Q11*VLOOKUP(Y11,'stawki wynagrodzeń'!$I$4:$O$17,HLOOKUP(IF(AND(X11=$A$44,W11=$A$40),$A$41,IF(AND(X11=$A$44,W11=$A$41),$A$42,W11)),'stawki wynagrodzeń'!$D$4:$G$5,2,FALSE),FALSE),2),0))</f>
        <v>0</v>
      </c>
      <c r="AC11" s="88"/>
      <c r="AD11" s="62" t="s">
        <v>80</v>
      </c>
      <c r="AE11" s="58"/>
      <c r="AF11" s="315"/>
      <c r="AG11" s="123"/>
      <c r="AH11" s="117"/>
      <c r="AI11" s="124">
        <f t="shared" ca="1" si="15"/>
        <v>0</v>
      </c>
      <c r="AJ11" s="45"/>
      <c r="AK11" s="122"/>
      <c r="AL11" s="126"/>
      <c r="AM11" s="320">
        <f>IF($R11=$A$30,ROUND(ROUND('stawki wynagrodzeń'!$O$6*AN11,2),0),0)</f>
        <v>0</v>
      </c>
      <c r="AN11" s="125"/>
      <c r="AO11" s="122"/>
      <c r="AP11" s="126"/>
      <c r="AQ11" s="320">
        <f>IF($R11=$A$30,ROUND(ROUND('stawki wynagrodzeń'!$O$6*AR11,2),0),0)</f>
        <v>0</v>
      </c>
      <c r="AR11" s="125"/>
      <c r="AS11" s="122"/>
      <c r="AT11" s="126"/>
      <c r="AU11" s="320">
        <f>IF($R11=$A$30,ROUND(ROUND('stawki wynagrodzeń'!$O$6*AV11,2),0),0)</f>
        <v>0</v>
      </c>
      <c r="AV11" s="125"/>
      <c r="AW11" s="122"/>
      <c r="AX11" s="126"/>
      <c r="AY11" s="320">
        <f>IF($R11=$A$30,ROUND(ROUND('stawki wynagrodzeń'!$O$6*AZ11,2),0),0)</f>
        <v>0</v>
      </c>
      <c r="AZ11" s="125"/>
      <c r="BA11" s="322">
        <f t="shared" si="16"/>
        <v>0</v>
      </c>
      <c r="BB11" s="323">
        <f t="shared" si="17"/>
        <v>0</v>
      </c>
      <c r="BC11" s="127"/>
      <c r="BD11" s="126"/>
      <c r="BE11" s="136">
        <f t="shared" si="18"/>
        <v>0</v>
      </c>
      <c r="BF11" s="137"/>
      <c r="BG11" s="127"/>
      <c r="BH11" s="126"/>
      <c r="BI11" s="136">
        <f t="shared" si="19"/>
        <v>0</v>
      </c>
      <c r="BJ11" s="137"/>
      <c r="BK11" s="127"/>
      <c r="BL11" s="126"/>
      <c r="BM11" s="136">
        <f t="shared" si="20"/>
        <v>0</v>
      </c>
      <c r="BN11" s="137"/>
      <c r="BO11" s="127"/>
      <c r="BP11" s="126"/>
      <c r="BQ11" s="136">
        <f t="shared" si="21"/>
        <v>0</v>
      </c>
      <c r="BR11" s="137"/>
      <c r="BS11" s="127"/>
      <c r="BT11" s="126"/>
      <c r="BU11" s="136">
        <f t="shared" si="22"/>
        <v>0</v>
      </c>
      <c r="BV11" s="137"/>
      <c r="BW11" s="127"/>
      <c r="BX11" s="126"/>
      <c r="BY11" s="136">
        <f t="shared" si="23"/>
        <v>0</v>
      </c>
      <c r="BZ11" s="137"/>
      <c r="CA11" s="127"/>
      <c r="CB11" s="126"/>
      <c r="CC11" s="136">
        <f t="shared" si="28"/>
        <v>0</v>
      </c>
      <c r="CD11" s="137"/>
      <c r="CE11" s="115">
        <f t="shared" si="29"/>
        <v>0</v>
      </c>
      <c r="CF11" s="409">
        <f t="shared" si="30"/>
        <v>0</v>
      </c>
      <c r="CG11" s="411">
        <f t="shared" ca="1" si="24"/>
        <v>0</v>
      </c>
      <c r="CH11" s="143">
        <f t="shared" ca="1" si="31"/>
        <v>0</v>
      </c>
      <c r="CI11" s="143">
        <f t="shared" ca="1" si="25"/>
        <v>0</v>
      </c>
      <c r="CJ11" s="144" t="str">
        <f t="shared" ca="1" si="6"/>
        <v/>
      </c>
      <c r="CK11" s="34" t="str">
        <f t="shared" si="26"/>
        <v/>
      </c>
      <c r="CL11" s="38"/>
    </row>
    <row r="12" spans="1:90" s="36" customFormat="1" x14ac:dyDescent="0.2">
      <c r="A12" s="59">
        <v>24</v>
      </c>
      <c r="C12" s="37">
        <v>4</v>
      </c>
      <c r="D12" s="75" t="str">
        <f t="shared" si="7"/>
        <v>żż</v>
      </c>
      <c r="E12" s="69">
        <f t="shared" si="8"/>
        <v>0</v>
      </c>
      <c r="F12" s="69">
        <f t="shared" si="9"/>
        <v>0</v>
      </c>
      <c r="G12" s="188">
        <f t="shared" si="27"/>
        <v>0</v>
      </c>
      <c r="H12" s="288" t="str">
        <f t="shared" ca="1" si="10"/>
        <v/>
      </c>
      <c r="I12" s="288" t="str">
        <f t="shared" si="11"/>
        <v/>
      </c>
      <c r="J12" s="289" t="str">
        <f t="shared" si="12"/>
        <v>% stażu pracy</v>
      </c>
      <c r="K12" s="289" t="str">
        <f t="shared" si="13"/>
        <v>wrzesieńKwoty do wstawienia - dodatek motywacyjny</v>
      </c>
      <c r="L12" s="287" t="str">
        <f t="shared" si="14"/>
        <v/>
      </c>
      <c r="M12" s="83"/>
      <c r="N12" s="84"/>
      <c r="O12" s="286"/>
      <c r="P12" s="94"/>
      <c r="Q12" s="95">
        <v>18</v>
      </c>
      <c r="R12" s="61" t="s">
        <v>164</v>
      </c>
      <c r="S12" s="108"/>
      <c r="T12" s="107"/>
      <c r="U12" s="102"/>
      <c r="V12" s="62"/>
      <c r="W12" s="148" t="s">
        <v>68</v>
      </c>
      <c r="X12" s="306" t="s">
        <v>200</v>
      </c>
      <c r="Y12" s="99" t="s">
        <v>104</v>
      </c>
      <c r="Z12" s="100"/>
      <c r="AA12" s="115">
        <f>IF(OR(M12="",N12="",P12=""),0,IF(OR(R12=$A$30,R12=$A$31,R12=$A$32),ROUND(P12/Q12*VLOOKUP(Y12,'stawki wynagrodzeń'!$A$4:$G$17,HLOOKUP(IF(AND(X12=$A$44,W12=$A$40),$A$41,IF(AND(X12=$A$44,W12=$A$41),$A$42,W12)),'stawki wynagrodzeń'!$D$4:$G$5,2,FALSE),FALSE),2),0))</f>
        <v>0</v>
      </c>
      <c r="AB12" s="116">
        <f>IF(OR(M12="",N12="",P12=""),0,IF(OR(R12=$A$30,R12=$A$31,R12=$A$32),ROUND(P12/Q12*VLOOKUP(Y12,'stawki wynagrodzeń'!$I$4:$O$17,HLOOKUP(IF(AND(X12=$A$44,W12=$A$40),$A$41,IF(AND(X12=$A$44,W12=$A$41),$A$42,W12)),'stawki wynagrodzeń'!$D$4:$G$5,2,FALSE),FALSE),2),0))</f>
        <v>0</v>
      </c>
      <c r="AC12" s="88"/>
      <c r="AD12" s="62" t="s">
        <v>80</v>
      </c>
      <c r="AE12" s="58"/>
      <c r="AF12" s="315"/>
      <c r="AG12" s="123"/>
      <c r="AH12" s="117"/>
      <c r="AI12" s="124">
        <f t="shared" ca="1" si="15"/>
        <v>0</v>
      </c>
      <c r="AJ12" s="45"/>
      <c r="AK12" s="122"/>
      <c r="AL12" s="126"/>
      <c r="AM12" s="320">
        <f>IF($R12=$A$30,ROUND(ROUND('stawki wynagrodzeń'!$O$6*AN12,2),0),0)</f>
        <v>0</v>
      </c>
      <c r="AN12" s="125"/>
      <c r="AO12" s="122"/>
      <c r="AP12" s="126"/>
      <c r="AQ12" s="320">
        <f>IF($R12=$A$30,ROUND(ROUND('stawki wynagrodzeń'!$O$6*AR12,2),0),0)</f>
        <v>0</v>
      </c>
      <c r="AR12" s="125"/>
      <c r="AS12" s="122"/>
      <c r="AT12" s="126"/>
      <c r="AU12" s="320">
        <f>IF($R12=$A$30,ROUND(ROUND('stawki wynagrodzeń'!$O$6*AV12,2),0),0)</f>
        <v>0</v>
      </c>
      <c r="AV12" s="125"/>
      <c r="AW12" s="122"/>
      <c r="AX12" s="126"/>
      <c r="AY12" s="320">
        <f>IF($R12=$A$30,ROUND(ROUND('stawki wynagrodzeń'!$O$6*AZ12,2),0),0)</f>
        <v>0</v>
      </c>
      <c r="AZ12" s="125"/>
      <c r="BA12" s="322">
        <f t="shared" si="16"/>
        <v>0</v>
      </c>
      <c r="BB12" s="323">
        <f t="shared" si="17"/>
        <v>0</v>
      </c>
      <c r="BC12" s="127"/>
      <c r="BD12" s="126"/>
      <c r="BE12" s="136">
        <f t="shared" si="18"/>
        <v>0</v>
      </c>
      <c r="BF12" s="137"/>
      <c r="BG12" s="127"/>
      <c r="BH12" s="126"/>
      <c r="BI12" s="136">
        <f t="shared" si="19"/>
        <v>0</v>
      </c>
      <c r="BJ12" s="137"/>
      <c r="BK12" s="127"/>
      <c r="BL12" s="126"/>
      <c r="BM12" s="136">
        <f t="shared" si="20"/>
        <v>0</v>
      </c>
      <c r="BN12" s="137"/>
      <c r="BO12" s="127"/>
      <c r="BP12" s="126"/>
      <c r="BQ12" s="136">
        <f t="shared" si="21"/>
        <v>0</v>
      </c>
      <c r="BR12" s="137"/>
      <c r="BS12" s="127"/>
      <c r="BT12" s="126"/>
      <c r="BU12" s="136">
        <f t="shared" si="22"/>
        <v>0</v>
      </c>
      <c r="BV12" s="137"/>
      <c r="BW12" s="127"/>
      <c r="BX12" s="126"/>
      <c r="BY12" s="136">
        <f t="shared" si="23"/>
        <v>0</v>
      </c>
      <c r="BZ12" s="137"/>
      <c r="CA12" s="127"/>
      <c r="CB12" s="126"/>
      <c r="CC12" s="136">
        <f t="shared" si="28"/>
        <v>0</v>
      </c>
      <c r="CD12" s="137"/>
      <c r="CE12" s="115">
        <f t="shared" si="29"/>
        <v>0</v>
      </c>
      <c r="CF12" s="409">
        <f t="shared" si="30"/>
        <v>0</v>
      </c>
      <c r="CG12" s="411">
        <f t="shared" ca="1" si="24"/>
        <v>0</v>
      </c>
      <c r="CH12" s="143">
        <f t="shared" ca="1" si="31"/>
        <v>0</v>
      </c>
      <c r="CI12" s="143">
        <f t="shared" ca="1" si="25"/>
        <v>0</v>
      </c>
      <c r="CJ12" s="144" t="str">
        <f t="shared" ca="1" si="6"/>
        <v/>
      </c>
      <c r="CK12" s="34" t="str">
        <f t="shared" si="26"/>
        <v/>
      </c>
      <c r="CL12" s="164"/>
    </row>
    <row r="13" spans="1:90" s="36" customFormat="1" x14ac:dyDescent="0.2">
      <c r="A13" s="59">
        <v>25</v>
      </c>
      <c r="C13" s="37">
        <v>5</v>
      </c>
      <c r="D13" s="75" t="str">
        <f t="shared" si="7"/>
        <v>żż</v>
      </c>
      <c r="E13" s="69">
        <f t="shared" si="8"/>
        <v>0</v>
      </c>
      <c r="F13" s="69">
        <f t="shared" si="9"/>
        <v>0</v>
      </c>
      <c r="G13" s="188">
        <f t="shared" si="27"/>
        <v>0</v>
      </c>
      <c r="H13" s="288" t="str">
        <f t="shared" ca="1" si="10"/>
        <v/>
      </c>
      <c r="I13" s="288" t="str">
        <f t="shared" si="11"/>
        <v/>
      </c>
      <c r="J13" s="289" t="str">
        <f t="shared" si="12"/>
        <v>% stażu pracy</v>
      </c>
      <c r="K13" s="289" t="str">
        <f t="shared" si="13"/>
        <v>wrzesieńKwoty do wstawienia - dodatek motywacyjny</v>
      </c>
      <c r="L13" s="287" t="str">
        <f t="shared" si="14"/>
        <v/>
      </c>
      <c r="M13" s="83"/>
      <c r="N13" s="84"/>
      <c r="O13" s="286"/>
      <c r="P13" s="94"/>
      <c r="Q13" s="95">
        <v>18</v>
      </c>
      <c r="R13" s="61" t="s">
        <v>164</v>
      </c>
      <c r="S13" s="108"/>
      <c r="T13" s="107"/>
      <c r="U13" s="102"/>
      <c r="V13" s="62"/>
      <c r="W13" s="148" t="s">
        <v>68</v>
      </c>
      <c r="X13" s="306" t="s">
        <v>200</v>
      </c>
      <c r="Y13" s="99" t="s">
        <v>104</v>
      </c>
      <c r="Z13" s="100"/>
      <c r="AA13" s="115">
        <f>IF(OR(M13="",N13="",P13=""),0,IF(OR(R13=$A$30,R13=$A$31,R13=$A$32),ROUND(P13/Q13*VLOOKUP(Y13,'stawki wynagrodzeń'!$A$4:$G$17,HLOOKUP(IF(AND(X13=$A$44,W13=$A$40),$A$41,IF(AND(X13=$A$44,W13=$A$41),$A$42,W13)),'stawki wynagrodzeń'!$D$4:$G$5,2,FALSE),FALSE),2),0))</f>
        <v>0</v>
      </c>
      <c r="AB13" s="116">
        <f>IF(OR(M13="",N13="",P13=""),0,IF(OR(R13=$A$30,R13=$A$31,R13=$A$32),ROUND(P13/Q13*VLOOKUP(Y13,'stawki wynagrodzeń'!$I$4:$O$17,HLOOKUP(IF(AND(X13=$A$44,W13=$A$40),$A$41,IF(AND(X13=$A$44,W13=$A$41),$A$42,W13)),'stawki wynagrodzeń'!$D$4:$G$5,2,FALSE),FALSE),2),0))</f>
        <v>0</v>
      </c>
      <c r="AC13" s="88"/>
      <c r="AD13" s="62" t="s">
        <v>80</v>
      </c>
      <c r="AE13" s="58"/>
      <c r="AF13" s="315"/>
      <c r="AG13" s="123"/>
      <c r="AH13" s="117"/>
      <c r="AI13" s="124">
        <f t="shared" ca="1" si="15"/>
        <v>0</v>
      </c>
      <c r="AJ13" s="45"/>
      <c r="AK13" s="122"/>
      <c r="AL13" s="126"/>
      <c r="AM13" s="320">
        <f>IF($R13=$A$30,ROUND(ROUND('stawki wynagrodzeń'!$O$6*AN13,2),0),0)</f>
        <v>0</v>
      </c>
      <c r="AN13" s="125"/>
      <c r="AO13" s="122"/>
      <c r="AP13" s="126"/>
      <c r="AQ13" s="320">
        <f>IF($R13=$A$30,ROUND(ROUND('stawki wynagrodzeń'!$O$6*AR13,2),0),0)</f>
        <v>0</v>
      </c>
      <c r="AR13" s="125"/>
      <c r="AS13" s="122"/>
      <c r="AT13" s="126"/>
      <c r="AU13" s="320">
        <f>IF($R13=$A$30,ROUND(ROUND('stawki wynagrodzeń'!$O$6*AV13,2),0),0)</f>
        <v>0</v>
      </c>
      <c r="AV13" s="125"/>
      <c r="AW13" s="122"/>
      <c r="AX13" s="126"/>
      <c r="AY13" s="320">
        <f>IF($R13=$A$30,ROUND(ROUND('stawki wynagrodzeń'!$O$6*AZ13,2),0),0)</f>
        <v>0</v>
      </c>
      <c r="AZ13" s="125"/>
      <c r="BA13" s="322">
        <f t="shared" si="16"/>
        <v>0</v>
      </c>
      <c r="BB13" s="323">
        <f t="shared" si="17"/>
        <v>0</v>
      </c>
      <c r="BC13" s="127"/>
      <c r="BD13" s="126"/>
      <c r="BE13" s="136">
        <f t="shared" si="18"/>
        <v>0</v>
      </c>
      <c r="BF13" s="137"/>
      <c r="BG13" s="127"/>
      <c r="BH13" s="126"/>
      <c r="BI13" s="136">
        <f t="shared" si="19"/>
        <v>0</v>
      </c>
      <c r="BJ13" s="137"/>
      <c r="BK13" s="127"/>
      <c r="BL13" s="126"/>
      <c r="BM13" s="136">
        <f t="shared" si="20"/>
        <v>0</v>
      </c>
      <c r="BN13" s="137"/>
      <c r="BO13" s="127"/>
      <c r="BP13" s="126"/>
      <c r="BQ13" s="136">
        <f t="shared" si="21"/>
        <v>0</v>
      </c>
      <c r="BR13" s="137"/>
      <c r="BS13" s="127"/>
      <c r="BT13" s="126"/>
      <c r="BU13" s="136">
        <f t="shared" si="22"/>
        <v>0</v>
      </c>
      <c r="BV13" s="137"/>
      <c r="BW13" s="127"/>
      <c r="BX13" s="126"/>
      <c r="BY13" s="136">
        <f t="shared" si="23"/>
        <v>0</v>
      </c>
      <c r="BZ13" s="137"/>
      <c r="CA13" s="127"/>
      <c r="CB13" s="126"/>
      <c r="CC13" s="136">
        <f t="shared" si="28"/>
        <v>0</v>
      </c>
      <c r="CD13" s="137"/>
      <c r="CE13" s="115">
        <f t="shared" si="29"/>
        <v>0</v>
      </c>
      <c r="CF13" s="409">
        <f t="shared" si="30"/>
        <v>0</v>
      </c>
      <c r="CG13" s="411">
        <f t="shared" ca="1" si="24"/>
        <v>0</v>
      </c>
      <c r="CH13" s="143">
        <f t="shared" ca="1" si="31"/>
        <v>0</v>
      </c>
      <c r="CI13" s="143">
        <f t="shared" ca="1" si="25"/>
        <v>0</v>
      </c>
      <c r="CJ13" s="144" t="str">
        <f t="shared" ca="1" si="6"/>
        <v/>
      </c>
      <c r="CK13" s="34" t="str">
        <f t="shared" si="26"/>
        <v/>
      </c>
      <c r="CL13" s="38"/>
    </row>
    <row r="14" spans="1:90" s="36" customFormat="1" x14ac:dyDescent="0.2">
      <c r="A14" s="59">
        <v>26</v>
      </c>
      <c r="C14" s="37">
        <v>6</v>
      </c>
      <c r="D14" s="75" t="str">
        <f t="shared" si="7"/>
        <v>żż</v>
      </c>
      <c r="E14" s="69">
        <f t="shared" si="8"/>
        <v>0</v>
      </c>
      <c r="F14" s="69">
        <f t="shared" si="9"/>
        <v>0</v>
      </c>
      <c r="G14" s="188">
        <f t="shared" si="27"/>
        <v>0</v>
      </c>
      <c r="H14" s="288" t="str">
        <f t="shared" ca="1" si="10"/>
        <v/>
      </c>
      <c r="I14" s="288" t="str">
        <f t="shared" si="11"/>
        <v/>
      </c>
      <c r="J14" s="289" t="str">
        <f t="shared" si="12"/>
        <v>% stażu pracy</v>
      </c>
      <c r="K14" s="289" t="str">
        <f t="shared" si="13"/>
        <v>wrzesieńKwoty do wstawienia - dodatek motywacyjny</v>
      </c>
      <c r="L14" s="287" t="str">
        <f t="shared" si="14"/>
        <v/>
      </c>
      <c r="M14" s="83"/>
      <c r="N14" s="84"/>
      <c r="O14" s="286"/>
      <c r="P14" s="94"/>
      <c r="Q14" s="95">
        <v>18</v>
      </c>
      <c r="R14" s="61" t="s">
        <v>164</v>
      </c>
      <c r="S14" s="108"/>
      <c r="T14" s="107"/>
      <c r="U14" s="102"/>
      <c r="V14" s="62"/>
      <c r="W14" s="148" t="s">
        <v>68</v>
      </c>
      <c r="X14" s="306" t="s">
        <v>200</v>
      </c>
      <c r="Y14" s="99" t="s">
        <v>104</v>
      </c>
      <c r="Z14" s="100"/>
      <c r="AA14" s="115">
        <f>IF(OR(M14="",N14="",P14=""),0,IF(OR(R14=$A$30,R14=$A$31,R14=$A$32),ROUND(P14/Q14*VLOOKUP(Y14,'stawki wynagrodzeń'!$A$4:$G$17,HLOOKUP(IF(AND(X14=$A$44,W14=$A$40),$A$41,IF(AND(X14=$A$44,W14=$A$41),$A$42,W14)),'stawki wynagrodzeń'!$D$4:$G$5,2,FALSE),FALSE),2),0))</f>
        <v>0</v>
      </c>
      <c r="AB14" s="116">
        <f>IF(OR(M14="",N14="",P14=""),0,IF(OR(R14=$A$30,R14=$A$31,R14=$A$32),ROUND(P14/Q14*VLOOKUP(Y14,'stawki wynagrodzeń'!$I$4:$O$17,HLOOKUP(IF(AND(X14=$A$44,W14=$A$40),$A$41,IF(AND(X14=$A$44,W14=$A$41),$A$42,W14)),'stawki wynagrodzeń'!$D$4:$G$5,2,FALSE),FALSE),2),0))</f>
        <v>0</v>
      </c>
      <c r="AC14" s="88"/>
      <c r="AD14" s="62" t="s">
        <v>80</v>
      </c>
      <c r="AE14" s="58"/>
      <c r="AF14" s="315"/>
      <c r="AG14" s="123"/>
      <c r="AH14" s="117"/>
      <c r="AI14" s="124">
        <f t="shared" ca="1" si="15"/>
        <v>0</v>
      </c>
      <c r="AJ14" s="45"/>
      <c r="AK14" s="122"/>
      <c r="AL14" s="126"/>
      <c r="AM14" s="320">
        <f>IF($R14=$A$30,ROUND(ROUND('stawki wynagrodzeń'!$O$6*AN14,2),0),0)</f>
        <v>0</v>
      </c>
      <c r="AN14" s="125"/>
      <c r="AO14" s="122"/>
      <c r="AP14" s="126"/>
      <c r="AQ14" s="320">
        <f>IF($R14=$A$30,ROUND(ROUND('stawki wynagrodzeń'!$O$6*AR14,2),0),0)</f>
        <v>0</v>
      </c>
      <c r="AR14" s="125"/>
      <c r="AS14" s="122"/>
      <c r="AT14" s="126"/>
      <c r="AU14" s="320">
        <f>IF($R14=$A$30,ROUND(ROUND('stawki wynagrodzeń'!$O$6*AV14,2),0),0)</f>
        <v>0</v>
      </c>
      <c r="AV14" s="125"/>
      <c r="AW14" s="122"/>
      <c r="AX14" s="126"/>
      <c r="AY14" s="320">
        <f>IF($R14=$A$30,ROUND(ROUND('stawki wynagrodzeń'!$O$6*AZ14,2),0),0)</f>
        <v>0</v>
      </c>
      <c r="AZ14" s="125"/>
      <c r="BA14" s="322">
        <f t="shared" si="16"/>
        <v>0</v>
      </c>
      <c r="BB14" s="323">
        <f t="shared" si="17"/>
        <v>0</v>
      </c>
      <c r="BC14" s="127"/>
      <c r="BD14" s="126"/>
      <c r="BE14" s="136">
        <f t="shared" si="18"/>
        <v>0</v>
      </c>
      <c r="BF14" s="137"/>
      <c r="BG14" s="127"/>
      <c r="BH14" s="126"/>
      <c r="BI14" s="136">
        <f t="shared" si="19"/>
        <v>0</v>
      </c>
      <c r="BJ14" s="137"/>
      <c r="BK14" s="127"/>
      <c r="BL14" s="126"/>
      <c r="BM14" s="136">
        <f t="shared" si="20"/>
        <v>0</v>
      </c>
      <c r="BN14" s="137"/>
      <c r="BO14" s="127"/>
      <c r="BP14" s="126"/>
      <c r="BQ14" s="136">
        <f t="shared" si="21"/>
        <v>0</v>
      </c>
      <c r="BR14" s="137"/>
      <c r="BS14" s="127"/>
      <c r="BT14" s="126"/>
      <c r="BU14" s="136">
        <f t="shared" si="22"/>
        <v>0</v>
      </c>
      <c r="BV14" s="137"/>
      <c r="BW14" s="127"/>
      <c r="BX14" s="126"/>
      <c r="BY14" s="136">
        <f t="shared" si="23"/>
        <v>0</v>
      </c>
      <c r="BZ14" s="137"/>
      <c r="CA14" s="127"/>
      <c r="CB14" s="126"/>
      <c r="CC14" s="136">
        <f t="shared" si="28"/>
        <v>0</v>
      </c>
      <c r="CD14" s="137"/>
      <c r="CE14" s="115">
        <f t="shared" si="29"/>
        <v>0</v>
      </c>
      <c r="CF14" s="409">
        <f t="shared" si="30"/>
        <v>0</v>
      </c>
      <c r="CG14" s="411">
        <f t="shared" ca="1" si="24"/>
        <v>0</v>
      </c>
      <c r="CH14" s="143">
        <f t="shared" ca="1" si="31"/>
        <v>0</v>
      </c>
      <c r="CI14" s="143">
        <f t="shared" ca="1" si="25"/>
        <v>0</v>
      </c>
      <c r="CJ14" s="144" t="str">
        <f t="shared" ca="1" si="6"/>
        <v/>
      </c>
      <c r="CK14" s="34" t="str">
        <f t="shared" si="26"/>
        <v/>
      </c>
      <c r="CL14" s="38"/>
    </row>
    <row r="15" spans="1:90" s="36" customFormat="1" x14ac:dyDescent="0.2">
      <c r="A15" s="59">
        <v>30</v>
      </c>
      <c r="C15" s="37">
        <v>7</v>
      </c>
      <c r="D15" s="75" t="str">
        <f t="shared" si="7"/>
        <v>żż</v>
      </c>
      <c r="E15" s="69">
        <f t="shared" si="8"/>
        <v>0</v>
      </c>
      <c r="F15" s="69">
        <f t="shared" si="9"/>
        <v>0</v>
      </c>
      <c r="G15" s="188">
        <f t="shared" si="27"/>
        <v>0</v>
      </c>
      <c r="H15" s="288" t="str">
        <f t="shared" ca="1" si="10"/>
        <v/>
      </c>
      <c r="I15" s="288" t="str">
        <f t="shared" si="11"/>
        <v/>
      </c>
      <c r="J15" s="289" t="str">
        <f t="shared" si="12"/>
        <v>% stażu pracy</v>
      </c>
      <c r="K15" s="289" t="str">
        <f t="shared" si="13"/>
        <v>wrzesieńKwoty do wstawienia - dodatek motywacyjny</v>
      </c>
      <c r="L15" s="287" t="str">
        <f t="shared" si="14"/>
        <v/>
      </c>
      <c r="M15" s="83"/>
      <c r="N15" s="84"/>
      <c r="O15" s="286"/>
      <c r="P15" s="94"/>
      <c r="Q15" s="95">
        <v>18</v>
      </c>
      <c r="R15" s="61" t="s">
        <v>164</v>
      </c>
      <c r="S15" s="108"/>
      <c r="T15" s="107"/>
      <c r="U15" s="102"/>
      <c r="V15" s="62"/>
      <c r="W15" s="148" t="s">
        <v>68</v>
      </c>
      <c r="X15" s="306" t="s">
        <v>200</v>
      </c>
      <c r="Y15" s="99" t="s">
        <v>104</v>
      </c>
      <c r="Z15" s="100"/>
      <c r="AA15" s="115">
        <f>IF(OR(M15="",N15="",P15=""),0,IF(OR(R15=$A$30,R15=$A$31,R15=$A$32),ROUND(P15/Q15*VLOOKUP(Y15,'stawki wynagrodzeń'!$A$4:$G$17,HLOOKUP(IF(AND(X15=$A$44,W15=$A$40),$A$41,IF(AND(X15=$A$44,W15=$A$41),$A$42,W15)),'stawki wynagrodzeń'!$D$4:$G$5,2,FALSE),FALSE),2),0))</f>
        <v>0</v>
      </c>
      <c r="AB15" s="116">
        <f>IF(OR(M15="",N15="",P15=""),0,IF(OR(R15=$A$30,R15=$A$31,R15=$A$32),ROUND(P15/Q15*VLOOKUP(Y15,'stawki wynagrodzeń'!$I$4:$O$17,HLOOKUP(IF(AND(X15=$A$44,W15=$A$40),$A$41,IF(AND(X15=$A$44,W15=$A$41),$A$42,W15)),'stawki wynagrodzeń'!$D$4:$G$5,2,FALSE),FALSE),2),0))</f>
        <v>0</v>
      </c>
      <c r="AC15" s="88"/>
      <c r="AD15" s="62" t="s">
        <v>80</v>
      </c>
      <c r="AE15" s="58"/>
      <c r="AF15" s="315"/>
      <c r="AG15" s="123"/>
      <c r="AH15" s="117"/>
      <c r="AI15" s="124">
        <f t="shared" ca="1" si="15"/>
        <v>0</v>
      </c>
      <c r="AJ15" s="45"/>
      <c r="AK15" s="122"/>
      <c r="AL15" s="126"/>
      <c r="AM15" s="320">
        <f>IF($R15=$A$30,ROUND(ROUND('stawki wynagrodzeń'!$O$6*AN15,2),0),0)</f>
        <v>0</v>
      </c>
      <c r="AN15" s="125"/>
      <c r="AO15" s="122"/>
      <c r="AP15" s="126"/>
      <c r="AQ15" s="320">
        <f>IF($R15=$A$30,ROUND(ROUND('stawki wynagrodzeń'!$O$6*AR15,2),0),0)</f>
        <v>0</v>
      </c>
      <c r="AR15" s="125"/>
      <c r="AS15" s="122"/>
      <c r="AT15" s="126"/>
      <c r="AU15" s="320">
        <f>IF($R15=$A$30,ROUND(ROUND('stawki wynagrodzeń'!$O$6*AV15,2),0),0)</f>
        <v>0</v>
      </c>
      <c r="AV15" s="125"/>
      <c r="AW15" s="122"/>
      <c r="AX15" s="126"/>
      <c r="AY15" s="320">
        <f>IF($R15=$A$30,ROUND(ROUND('stawki wynagrodzeń'!$O$6*AZ15,2),0),0)</f>
        <v>0</v>
      </c>
      <c r="AZ15" s="125"/>
      <c r="BA15" s="322">
        <f t="shared" si="16"/>
        <v>0</v>
      </c>
      <c r="BB15" s="323">
        <f t="shared" si="17"/>
        <v>0</v>
      </c>
      <c r="BC15" s="127"/>
      <c r="BD15" s="126"/>
      <c r="BE15" s="136">
        <f t="shared" si="18"/>
        <v>0</v>
      </c>
      <c r="BF15" s="137"/>
      <c r="BG15" s="127"/>
      <c r="BH15" s="126"/>
      <c r="BI15" s="136">
        <f t="shared" si="19"/>
        <v>0</v>
      </c>
      <c r="BJ15" s="137"/>
      <c r="BK15" s="127"/>
      <c r="BL15" s="126"/>
      <c r="BM15" s="136">
        <f t="shared" si="20"/>
        <v>0</v>
      </c>
      <c r="BN15" s="137"/>
      <c r="BO15" s="127"/>
      <c r="BP15" s="126"/>
      <c r="BQ15" s="136">
        <f t="shared" si="21"/>
        <v>0</v>
      </c>
      <c r="BR15" s="137"/>
      <c r="BS15" s="127"/>
      <c r="BT15" s="126"/>
      <c r="BU15" s="136">
        <f t="shared" si="22"/>
        <v>0</v>
      </c>
      <c r="BV15" s="137"/>
      <c r="BW15" s="127"/>
      <c r="BX15" s="126"/>
      <c r="BY15" s="136">
        <f t="shared" si="23"/>
        <v>0</v>
      </c>
      <c r="BZ15" s="137"/>
      <c r="CA15" s="127"/>
      <c r="CB15" s="126"/>
      <c r="CC15" s="136">
        <f t="shared" si="28"/>
        <v>0</v>
      </c>
      <c r="CD15" s="137"/>
      <c r="CE15" s="115">
        <f t="shared" si="29"/>
        <v>0</v>
      </c>
      <c r="CF15" s="409">
        <f t="shared" si="30"/>
        <v>0</v>
      </c>
      <c r="CG15" s="411">
        <f t="shared" ca="1" si="24"/>
        <v>0</v>
      </c>
      <c r="CH15" s="143">
        <f t="shared" ca="1" si="31"/>
        <v>0</v>
      </c>
      <c r="CI15" s="143">
        <f t="shared" ca="1" si="25"/>
        <v>0</v>
      </c>
      <c r="CJ15" s="144" t="str">
        <f t="shared" ca="1" si="6"/>
        <v/>
      </c>
      <c r="CK15" s="34" t="str">
        <f t="shared" si="26"/>
        <v/>
      </c>
      <c r="CL15" s="38"/>
    </row>
    <row r="16" spans="1:90" s="36" customFormat="1" x14ac:dyDescent="0.2">
      <c r="A16" s="59">
        <v>324</v>
      </c>
      <c r="B16" s="59">
        <v>0</v>
      </c>
      <c r="C16" s="37">
        <v>8</v>
      </c>
      <c r="D16" s="75" t="str">
        <f t="shared" si="7"/>
        <v>żż</v>
      </c>
      <c r="E16" s="69">
        <f t="shared" si="8"/>
        <v>0</v>
      </c>
      <c r="F16" s="69">
        <f t="shared" si="9"/>
        <v>0</v>
      </c>
      <c r="G16" s="188">
        <f t="shared" si="27"/>
        <v>0</v>
      </c>
      <c r="H16" s="288" t="str">
        <f t="shared" ca="1" si="10"/>
        <v/>
      </c>
      <c r="I16" s="288" t="str">
        <f t="shared" si="11"/>
        <v/>
      </c>
      <c r="J16" s="289" t="str">
        <f t="shared" si="12"/>
        <v>% stażu pracy</v>
      </c>
      <c r="K16" s="289" t="str">
        <f t="shared" si="13"/>
        <v>wrzesieńKwoty do wstawienia - dodatek motywacyjny</v>
      </c>
      <c r="L16" s="287" t="str">
        <f t="shared" si="14"/>
        <v/>
      </c>
      <c r="M16" s="83"/>
      <c r="N16" s="84"/>
      <c r="O16" s="286"/>
      <c r="P16" s="94"/>
      <c r="Q16" s="95">
        <v>18</v>
      </c>
      <c r="R16" s="61" t="s">
        <v>164</v>
      </c>
      <c r="S16" s="108"/>
      <c r="T16" s="107"/>
      <c r="U16" s="102"/>
      <c r="V16" s="62"/>
      <c r="W16" s="148" t="s">
        <v>68</v>
      </c>
      <c r="X16" s="306" t="s">
        <v>200</v>
      </c>
      <c r="Y16" s="99" t="s">
        <v>104</v>
      </c>
      <c r="Z16" s="100"/>
      <c r="AA16" s="115">
        <f>IF(OR(M16="",N16="",P16=""),0,IF(OR(R16=$A$30,R16=$A$31,R16=$A$32),ROUND(P16/Q16*VLOOKUP(Y16,'stawki wynagrodzeń'!$A$4:$G$17,HLOOKUP(IF(AND(X16=$A$44,W16=$A$40),$A$41,IF(AND(X16=$A$44,W16=$A$41),$A$42,W16)),'stawki wynagrodzeń'!$D$4:$G$5,2,FALSE),FALSE),2),0))</f>
        <v>0</v>
      </c>
      <c r="AB16" s="116">
        <f>IF(OR(M16="",N16="",P16=""),0,IF(OR(R16=$A$30,R16=$A$31,R16=$A$32),ROUND(P16/Q16*VLOOKUP(Y16,'stawki wynagrodzeń'!$I$4:$O$17,HLOOKUP(IF(AND(X16=$A$44,W16=$A$40),$A$41,IF(AND(X16=$A$44,W16=$A$41),$A$42,W16)),'stawki wynagrodzeń'!$D$4:$G$5,2,FALSE),FALSE),2),0))</f>
        <v>0</v>
      </c>
      <c r="AC16" s="89"/>
      <c r="AD16" s="62" t="s">
        <v>80</v>
      </c>
      <c r="AE16" s="58"/>
      <c r="AF16" s="315"/>
      <c r="AG16" s="123"/>
      <c r="AH16" s="117"/>
      <c r="AI16" s="124">
        <f t="shared" ca="1" si="15"/>
        <v>0</v>
      </c>
      <c r="AJ16" s="45"/>
      <c r="AK16" s="127"/>
      <c r="AL16" s="126"/>
      <c r="AM16" s="320">
        <f>IF($R16=$A$30,ROUND(ROUND('stawki wynagrodzeń'!$O$6*AN16,2),0),0)</f>
        <v>0</v>
      </c>
      <c r="AN16" s="128"/>
      <c r="AO16" s="127"/>
      <c r="AP16" s="126"/>
      <c r="AQ16" s="320">
        <f>IF($R16=$A$30,ROUND(ROUND('stawki wynagrodzeń'!$O$6*AR16,2),0),0)</f>
        <v>0</v>
      </c>
      <c r="AR16" s="128"/>
      <c r="AS16" s="127"/>
      <c r="AT16" s="126"/>
      <c r="AU16" s="320">
        <f>IF($R16=$A$30,ROUND(ROUND('stawki wynagrodzeń'!$O$6*AV16,2),0),0)</f>
        <v>0</v>
      </c>
      <c r="AV16" s="128"/>
      <c r="AW16" s="127"/>
      <c r="AX16" s="126"/>
      <c r="AY16" s="320">
        <f>IF($R16=$A$30,ROUND(ROUND('stawki wynagrodzeń'!$O$6*AZ16,2),0),0)</f>
        <v>0</v>
      </c>
      <c r="AZ16" s="128"/>
      <c r="BA16" s="322">
        <f t="shared" si="16"/>
        <v>0</v>
      </c>
      <c r="BB16" s="323">
        <f t="shared" si="17"/>
        <v>0</v>
      </c>
      <c r="BC16" s="127"/>
      <c r="BD16" s="126"/>
      <c r="BE16" s="136">
        <f t="shared" si="18"/>
        <v>0</v>
      </c>
      <c r="BF16" s="137"/>
      <c r="BG16" s="127"/>
      <c r="BH16" s="126"/>
      <c r="BI16" s="136">
        <f t="shared" si="19"/>
        <v>0</v>
      </c>
      <c r="BJ16" s="137"/>
      <c r="BK16" s="127"/>
      <c r="BL16" s="126"/>
      <c r="BM16" s="136">
        <f t="shared" si="20"/>
        <v>0</v>
      </c>
      <c r="BN16" s="137"/>
      <c r="BO16" s="127"/>
      <c r="BP16" s="126"/>
      <c r="BQ16" s="136">
        <f t="shared" si="21"/>
        <v>0</v>
      </c>
      <c r="BR16" s="137"/>
      <c r="BS16" s="127"/>
      <c r="BT16" s="126"/>
      <c r="BU16" s="136">
        <f t="shared" si="22"/>
        <v>0</v>
      </c>
      <c r="BV16" s="137"/>
      <c r="BW16" s="127"/>
      <c r="BX16" s="126"/>
      <c r="BY16" s="136">
        <f t="shared" si="23"/>
        <v>0</v>
      </c>
      <c r="BZ16" s="137"/>
      <c r="CA16" s="127"/>
      <c r="CB16" s="126"/>
      <c r="CC16" s="136">
        <f t="shared" si="28"/>
        <v>0</v>
      </c>
      <c r="CD16" s="137"/>
      <c r="CE16" s="115">
        <f t="shared" si="29"/>
        <v>0</v>
      </c>
      <c r="CF16" s="409">
        <f t="shared" si="30"/>
        <v>0</v>
      </c>
      <c r="CG16" s="411">
        <f ca="1">AA16+(AC16*AA16)+IF(R16=$A$30,AJ16+IF($AH$3=$AF$3,AG16,IF(AND($AG$3=$AF$3,$AH$3&lt;&gt;$AF$3),AF16,IF(AND($AG$3&lt;&gt;$AF$3,$AH$3&lt;&gt;$AF$3),AE16,AF16))),0)+BA16+CE16</f>
        <v>0</v>
      </c>
      <c r="CH16" s="143">
        <f t="shared" ca="1" si="31"/>
        <v>0</v>
      </c>
      <c r="CI16" s="143">
        <f t="shared" ca="1" si="25"/>
        <v>0</v>
      </c>
      <c r="CJ16" s="144" t="str">
        <f t="shared" ca="1" si="6"/>
        <v/>
      </c>
      <c r="CK16" s="34" t="str">
        <f t="shared" si="26"/>
        <v/>
      </c>
      <c r="CL16" s="38"/>
    </row>
    <row r="17" spans="1:90" s="36" customFormat="1" x14ac:dyDescent="0.2">
      <c r="A17" s="18" t="s">
        <v>72</v>
      </c>
      <c r="B17" s="59">
        <v>1</v>
      </c>
      <c r="C17" s="37">
        <v>9</v>
      </c>
      <c r="D17" s="75" t="str">
        <f t="shared" si="7"/>
        <v>żż</v>
      </c>
      <c r="E17" s="69">
        <f t="shared" si="8"/>
        <v>0</v>
      </c>
      <c r="F17" s="69">
        <f t="shared" si="9"/>
        <v>0</v>
      </c>
      <c r="G17" s="188">
        <f t="shared" si="27"/>
        <v>0</v>
      </c>
      <c r="H17" s="288" t="str">
        <f t="shared" ca="1" si="10"/>
        <v/>
      </c>
      <c r="I17" s="288" t="str">
        <f t="shared" si="11"/>
        <v/>
      </c>
      <c r="J17" s="289" t="str">
        <f t="shared" si="12"/>
        <v>% stażu pracy</v>
      </c>
      <c r="K17" s="289" t="str">
        <f t="shared" si="13"/>
        <v>wrzesieńKwoty do wstawienia - dodatek motywacyjny</v>
      </c>
      <c r="L17" s="287" t="str">
        <f t="shared" si="14"/>
        <v/>
      </c>
      <c r="M17" s="83"/>
      <c r="N17" s="84"/>
      <c r="O17" s="286"/>
      <c r="P17" s="94"/>
      <c r="Q17" s="95">
        <v>18</v>
      </c>
      <c r="R17" s="61" t="s">
        <v>164</v>
      </c>
      <c r="S17" s="108"/>
      <c r="T17" s="107"/>
      <c r="U17" s="102"/>
      <c r="V17" s="62"/>
      <c r="W17" s="148" t="s">
        <v>68</v>
      </c>
      <c r="X17" s="306" t="s">
        <v>200</v>
      </c>
      <c r="Y17" s="99" t="s">
        <v>104</v>
      </c>
      <c r="Z17" s="100"/>
      <c r="AA17" s="115">
        <f>IF(OR(M17="",N17="",P17=""),0,IF(OR(R17=$A$30,R17=$A$31,R17=$A$32),ROUND(P17/Q17*VLOOKUP(Y17,'stawki wynagrodzeń'!$A$4:$G$17,HLOOKUP(IF(AND(X17=$A$44,W17=$A$40),$A$41,IF(AND(X17=$A$44,W17=$A$41),$A$42,W17)),'stawki wynagrodzeń'!$D$4:$G$5,2,FALSE),FALSE),2),0))</f>
        <v>0</v>
      </c>
      <c r="AB17" s="116">
        <f>IF(OR(M17="",N17="",P17=""),0,IF(OR(R17=$A$30,R17=$A$31,R17=$A$32),ROUND(P17/Q17*VLOOKUP(Y17,'stawki wynagrodzeń'!$I$4:$O$17,HLOOKUP(IF(AND(X17=$A$44,W17=$A$40),$A$41,IF(AND(X17=$A$44,W17=$A$41),$A$42,W17)),'stawki wynagrodzeń'!$D$4:$G$5,2,FALSE),FALSE),2),0))</f>
        <v>0</v>
      </c>
      <c r="AC17" s="89"/>
      <c r="AD17" s="62" t="s">
        <v>80</v>
      </c>
      <c r="AE17" s="58"/>
      <c r="AF17" s="315"/>
      <c r="AG17" s="123"/>
      <c r="AH17" s="117"/>
      <c r="AI17" s="124">
        <f t="shared" ca="1" si="15"/>
        <v>0</v>
      </c>
      <c r="AJ17" s="45"/>
      <c r="AK17" s="127"/>
      <c r="AL17" s="126"/>
      <c r="AM17" s="320">
        <f>IF($R17=$A$30,ROUND(ROUND('stawki wynagrodzeń'!$O$6*AN17,2),0),0)</f>
        <v>0</v>
      </c>
      <c r="AN17" s="128"/>
      <c r="AO17" s="127"/>
      <c r="AP17" s="126"/>
      <c r="AQ17" s="320">
        <f>IF($R17=$A$30,ROUND(ROUND('stawki wynagrodzeń'!$O$6*AR17,2),0),0)</f>
        <v>0</v>
      </c>
      <c r="AR17" s="128"/>
      <c r="AS17" s="127"/>
      <c r="AT17" s="126"/>
      <c r="AU17" s="320">
        <f>IF($R17=$A$30,ROUND(ROUND('stawki wynagrodzeń'!$O$6*AV17,2),0),0)</f>
        <v>0</v>
      </c>
      <c r="AV17" s="128"/>
      <c r="AW17" s="127"/>
      <c r="AX17" s="126"/>
      <c r="AY17" s="320">
        <f>IF($R17=$A$30,ROUND(ROUND('stawki wynagrodzeń'!$O$6*AZ17,2),0),0)</f>
        <v>0</v>
      </c>
      <c r="AZ17" s="128"/>
      <c r="BA17" s="322">
        <f t="shared" si="16"/>
        <v>0</v>
      </c>
      <c r="BB17" s="323">
        <f t="shared" si="17"/>
        <v>0</v>
      </c>
      <c r="BC17" s="127"/>
      <c r="BD17" s="126"/>
      <c r="BE17" s="136">
        <f t="shared" si="18"/>
        <v>0</v>
      </c>
      <c r="BF17" s="137"/>
      <c r="BG17" s="127"/>
      <c r="BH17" s="126"/>
      <c r="BI17" s="136">
        <f t="shared" si="19"/>
        <v>0</v>
      </c>
      <c r="BJ17" s="137"/>
      <c r="BK17" s="127"/>
      <c r="BL17" s="126"/>
      <c r="BM17" s="136">
        <f t="shared" si="20"/>
        <v>0</v>
      </c>
      <c r="BN17" s="137"/>
      <c r="BO17" s="127"/>
      <c r="BP17" s="126"/>
      <c r="BQ17" s="136">
        <f t="shared" si="21"/>
        <v>0</v>
      </c>
      <c r="BR17" s="137"/>
      <c r="BS17" s="127"/>
      <c r="BT17" s="126"/>
      <c r="BU17" s="136">
        <f t="shared" si="22"/>
        <v>0</v>
      </c>
      <c r="BV17" s="137"/>
      <c r="BW17" s="127"/>
      <c r="BX17" s="126"/>
      <c r="BY17" s="136">
        <f t="shared" si="23"/>
        <v>0</v>
      </c>
      <c r="BZ17" s="137"/>
      <c r="CA17" s="127"/>
      <c r="CB17" s="126"/>
      <c r="CC17" s="136">
        <f t="shared" si="28"/>
        <v>0</v>
      </c>
      <c r="CD17" s="137"/>
      <c r="CE17" s="115">
        <f t="shared" si="29"/>
        <v>0</v>
      </c>
      <c r="CF17" s="409">
        <f t="shared" si="30"/>
        <v>0</v>
      </c>
      <c r="CG17" s="411">
        <f t="shared" ca="1" si="24"/>
        <v>0</v>
      </c>
      <c r="CH17" s="143">
        <f t="shared" ca="1" si="31"/>
        <v>0</v>
      </c>
      <c r="CI17" s="143">
        <f t="shared" ca="1" si="25"/>
        <v>0</v>
      </c>
      <c r="CJ17" s="144" t="str">
        <f t="shared" ca="1" si="6"/>
        <v/>
      </c>
      <c r="CK17" s="34" t="str">
        <f t="shared" si="26"/>
        <v/>
      </c>
      <c r="CL17" s="20"/>
    </row>
    <row r="18" spans="1:90" s="36" customFormat="1" x14ac:dyDescent="0.2">
      <c r="A18" s="18" t="s">
        <v>73</v>
      </c>
      <c r="B18" s="59">
        <v>2</v>
      </c>
      <c r="C18" s="37">
        <v>10</v>
      </c>
      <c r="D18" s="75" t="str">
        <f t="shared" si="7"/>
        <v>żż</v>
      </c>
      <c r="E18" s="69">
        <f t="shared" si="8"/>
        <v>0</v>
      </c>
      <c r="F18" s="69">
        <f t="shared" si="9"/>
        <v>0</v>
      </c>
      <c r="G18" s="188">
        <f t="shared" si="27"/>
        <v>0</v>
      </c>
      <c r="H18" s="288" t="str">
        <f t="shared" ca="1" si="10"/>
        <v/>
      </c>
      <c r="I18" s="288" t="str">
        <f t="shared" si="11"/>
        <v/>
      </c>
      <c r="J18" s="289" t="str">
        <f t="shared" si="12"/>
        <v>% stażu pracy</v>
      </c>
      <c r="K18" s="289" t="str">
        <f t="shared" si="13"/>
        <v>wrzesieńKwoty do wstawienia - dodatek motywacyjny</v>
      </c>
      <c r="L18" s="287" t="str">
        <f t="shared" si="14"/>
        <v/>
      </c>
      <c r="M18" s="83"/>
      <c r="N18" s="84"/>
      <c r="O18" s="286"/>
      <c r="P18" s="94"/>
      <c r="Q18" s="95">
        <v>18</v>
      </c>
      <c r="R18" s="61" t="s">
        <v>164</v>
      </c>
      <c r="S18" s="108"/>
      <c r="T18" s="107"/>
      <c r="U18" s="102"/>
      <c r="V18" s="62"/>
      <c r="W18" s="148" t="s">
        <v>68</v>
      </c>
      <c r="X18" s="306" t="s">
        <v>200</v>
      </c>
      <c r="Y18" s="99" t="s">
        <v>104</v>
      </c>
      <c r="Z18" s="100"/>
      <c r="AA18" s="115">
        <f>IF(OR(M18="",N18="",P18=""),0,IF(OR(R18=$A$30,R18=$A$31,R18=$A$32),ROUND(P18/Q18*VLOOKUP(Y18,'stawki wynagrodzeń'!$A$4:$G$17,HLOOKUP(IF(AND(X18=$A$44,W18=$A$40),$A$41,IF(AND(X18=$A$44,W18=$A$41),$A$42,W18)),'stawki wynagrodzeń'!$D$4:$G$5,2,FALSE),FALSE),2),0))</f>
        <v>0</v>
      </c>
      <c r="AB18" s="116">
        <f>IF(OR(M18="",N18="",P18=""),0,IF(OR(R18=$A$30,R18=$A$31,R18=$A$32),ROUND(P18/Q18*VLOOKUP(Y18,'stawki wynagrodzeń'!$I$4:$O$17,HLOOKUP(IF(AND(X18=$A$44,W18=$A$40),$A$41,IF(AND(X18=$A$44,W18=$A$41),$A$42,W18)),'stawki wynagrodzeń'!$D$4:$G$5,2,FALSE),FALSE),2),0))</f>
        <v>0</v>
      </c>
      <c r="AC18" s="88"/>
      <c r="AD18" s="62" t="s">
        <v>80</v>
      </c>
      <c r="AE18" s="58"/>
      <c r="AF18" s="315"/>
      <c r="AG18" s="123"/>
      <c r="AH18" s="117"/>
      <c r="AI18" s="124">
        <f t="shared" ca="1" si="15"/>
        <v>0</v>
      </c>
      <c r="AJ18" s="45"/>
      <c r="AK18" s="127"/>
      <c r="AL18" s="126"/>
      <c r="AM18" s="320">
        <f>IF($R18=$A$30,ROUND(ROUND('stawki wynagrodzeń'!$O$6*AN18,2),0),0)</f>
        <v>0</v>
      </c>
      <c r="AN18" s="128"/>
      <c r="AO18" s="127"/>
      <c r="AP18" s="126"/>
      <c r="AQ18" s="320">
        <f>IF($R18=$A$30,ROUND(ROUND('stawki wynagrodzeń'!$O$6*AR18,2),0),0)</f>
        <v>0</v>
      </c>
      <c r="AR18" s="128"/>
      <c r="AS18" s="127"/>
      <c r="AT18" s="126"/>
      <c r="AU18" s="320">
        <f>IF($R18=$A$30,ROUND(ROUND('stawki wynagrodzeń'!$O$6*AV18,2),0),0)</f>
        <v>0</v>
      </c>
      <c r="AV18" s="128"/>
      <c r="AW18" s="127"/>
      <c r="AX18" s="126"/>
      <c r="AY18" s="320">
        <f>IF($R18=$A$30,ROUND(ROUND('stawki wynagrodzeń'!$O$6*AZ18,2),0),0)</f>
        <v>0</v>
      </c>
      <c r="AZ18" s="128"/>
      <c r="BA18" s="322">
        <f t="shared" si="16"/>
        <v>0</v>
      </c>
      <c r="BB18" s="323">
        <f t="shared" si="17"/>
        <v>0</v>
      </c>
      <c r="BC18" s="127"/>
      <c r="BD18" s="126"/>
      <c r="BE18" s="136">
        <f t="shared" si="18"/>
        <v>0</v>
      </c>
      <c r="BF18" s="137"/>
      <c r="BG18" s="127"/>
      <c r="BH18" s="126"/>
      <c r="BI18" s="136">
        <f t="shared" si="19"/>
        <v>0</v>
      </c>
      <c r="BJ18" s="137"/>
      <c r="BK18" s="127"/>
      <c r="BL18" s="126"/>
      <c r="BM18" s="136">
        <f t="shared" si="20"/>
        <v>0</v>
      </c>
      <c r="BN18" s="137"/>
      <c r="BO18" s="127"/>
      <c r="BP18" s="126"/>
      <c r="BQ18" s="136">
        <f t="shared" si="21"/>
        <v>0</v>
      </c>
      <c r="BR18" s="137"/>
      <c r="BS18" s="127"/>
      <c r="BT18" s="126"/>
      <c r="BU18" s="136">
        <f t="shared" si="22"/>
        <v>0</v>
      </c>
      <c r="BV18" s="137"/>
      <c r="BW18" s="127"/>
      <c r="BX18" s="126"/>
      <c r="BY18" s="136">
        <f t="shared" si="23"/>
        <v>0</v>
      </c>
      <c r="BZ18" s="137"/>
      <c r="CA18" s="127"/>
      <c r="CB18" s="126"/>
      <c r="CC18" s="136">
        <f t="shared" si="28"/>
        <v>0</v>
      </c>
      <c r="CD18" s="137"/>
      <c r="CE18" s="115">
        <f t="shared" si="29"/>
        <v>0</v>
      </c>
      <c r="CF18" s="409">
        <f t="shared" si="30"/>
        <v>0</v>
      </c>
      <c r="CG18" s="411">
        <f t="shared" ca="1" si="24"/>
        <v>0</v>
      </c>
      <c r="CH18" s="143">
        <f t="shared" ca="1" si="31"/>
        <v>0</v>
      </c>
      <c r="CI18" s="143">
        <f t="shared" ca="1" si="25"/>
        <v>0</v>
      </c>
      <c r="CJ18" s="144" t="str">
        <f t="shared" ca="1" si="6"/>
        <v/>
      </c>
      <c r="CK18" s="34" t="str">
        <f t="shared" si="26"/>
        <v/>
      </c>
      <c r="CL18" s="20"/>
    </row>
    <row r="19" spans="1:90" s="36" customFormat="1" x14ac:dyDescent="0.2">
      <c r="A19" s="18" t="s">
        <v>74</v>
      </c>
      <c r="B19" s="59">
        <v>3</v>
      </c>
      <c r="C19" s="37">
        <v>11</v>
      </c>
      <c r="D19" s="75" t="str">
        <f t="shared" si="7"/>
        <v>żż</v>
      </c>
      <c r="E19" s="69">
        <f t="shared" si="8"/>
        <v>0</v>
      </c>
      <c r="F19" s="69">
        <f t="shared" si="9"/>
        <v>0</v>
      </c>
      <c r="G19" s="188">
        <f t="shared" si="27"/>
        <v>0</v>
      </c>
      <c r="H19" s="288" t="str">
        <f t="shared" ca="1" si="10"/>
        <v/>
      </c>
      <c r="I19" s="288" t="str">
        <f t="shared" si="11"/>
        <v/>
      </c>
      <c r="J19" s="289" t="str">
        <f t="shared" si="12"/>
        <v>% stażu pracy</v>
      </c>
      <c r="K19" s="289" t="str">
        <f t="shared" si="13"/>
        <v>wrzesieńKwoty do wstawienia - dodatek motywacyjny</v>
      </c>
      <c r="L19" s="287" t="str">
        <f t="shared" si="14"/>
        <v/>
      </c>
      <c r="M19" s="83"/>
      <c r="N19" s="84"/>
      <c r="O19" s="286"/>
      <c r="P19" s="94"/>
      <c r="Q19" s="95">
        <v>18</v>
      </c>
      <c r="R19" s="61" t="s">
        <v>164</v>
      </c>
      <c r="S19" s="108"/>
      <c r="T19" s="107"/>
      <c r="U19" s="102"/>
      <c r="V19" s="62"/>
      <c r="W19" s="148" t="s">
        <v>68</v>
      </c>
      <c r="X19" s="306" t="s">
        <v>200</v>
      </c>
      <c r="Y19" s="99" t="s">
        <v>104</v>
      </c>
      <c r="Z19" s="100"/>
      <c r="AA19" s="115">
        <f>IF(OR(M19="",N19="",P19=""),0,IF(OR(R19=$A$30,R19=$A$31,R19=$A$32),ROUND(P19/Q19*VLOOKUP(Y19,'stawki wynagrodzeń'!$A$4:$G$17,HLOOKUP(IF(AND(X19=$A$44,W19=$A$40),$A$41,IF(AND(X19=$A$44,W19=$A$41),$A$42,W19)),'stawki wynagrodzeń'!$D$4:$G$5,2,FALSE),FALSE),2),0))</f>
        <v>0</v>
      </c>
      <c r="AB19" s="116">
        <f>IF(OR(M19="",N19="",P19=""),0,IF(OR(R19=$A$30,R19=$A$31,R19=$A$32),ROUND(P19/Q19*VLOOKUP(Y19,'stawki wynagrodzeń'!$I$4:$O$17,HLOOKUP(IF(AND(X19=$A$44,W19=$A$40),$A$41,IF(AND(X19=$A$44,W19=$A$41),$A$42,W19)),'stawki wynagrodzeń'!$D$4:$G$5,2,FALSE),FALSE),2),0))</f>
        <v>0</v>
      </c>
      <c r="AC19" s="88"/>
      <c r="AD19" s="62" t="s">
        <v>80</v>
      </c>
      <c r="AE19" s="58"/>
      <c r="AF19" s="315"/>
      <c r="AG19" s="123"/>
      <c r="AH19" s="117"/>
      <c r="AI19" s="124">
        <f t="shared" ca="1" si="15"/>
        <v>0</v>
      </c>
      <c r="AJ19" s="45"/>
      <c r="AK19" s="127"/>
      <c r="AL19" s="126"/>
      <c r="AM19" s="320">
        <f>IF($R19=$A$30,ROUND(ROUND('stawki wynagrodzeń'!$O$6*AN19,2),0),0)</f>
        <v>0</v>
      </c>
      <c r="AN19" s="128"/>
      <c r="AO19" s="127"/>
      <c r="AP19" s="126"/>
      <c r="AQ19" s="320">
        <f>IF($R19=$A$30,ROUND(ROUND('stawki wynagrodzeń'!$O$6*AR19,2),0),0)</f>
        <v>0</v>
      </c>
      <c r="AR19" s="128"/>
      <c r="AS19" s="127"/>
      <c r="AT19" s="126"/>
      <c r="AU19" s="320">
        <f>IF($R19=$A$30,ROUND(ROUND('stawki wynagrodzeń'!$O$6*AV19,2),0),0)</f>
        <v>0</v>
      </c>
      <c r="AV19" s="128"/>
      <c r="AW19" s="127"/>
      <c r="AX19" s="126"/>
      <c r="AY19" s="320">
        <f>IF($R19=$A$30,ROUND(ROUND('stawki wynagrodzeń'!$O$6*AZ19,2),0),0)</f>
        <v>0</v>
      </c>
      <c r="AZ19" s="128"/>
      <c r="BA19" s="322">
        <f t="shared" si="16"/>
        <v>0</v>
      </c>
      <c r="BB19" s="323">
        <f t="shared" si="17"/>
        <v>0</v>
      </c>
      <c r="BC19" s="127"/>
      <c r="BD19" s="126"/>
      <c r="BE19" s="136">
        <f t="shared" si="18"/>
        <v>0</v>
      </c>
      <c r="BF19" s="137"/>
      <c r="BG19" s="127"/>
      <c r="BH19" s="126"/>
      <c r="BI19" s="136">
        <f t="shared" si="19"/>
        <v>0</v>
      </c>
      <c r="BJ19" s="137"/>
      <c r="BK19" s="127"/>
      <c r="BL19" s="126"/>
      <c r="BM19" s="136">
        <f t="shared" si="20"/>
        <v>0</v>
      </c>
      <c r="BN19" s="137"/>
      <c r="BO19" s="127"/>
      <c r="BP19" s="126"/>
      <c r="BQ19" s="136">
        <f t="shared" si="21"/>
        <v>0</v>
      </c>
      <c r="BR19" s="137"/>
      <c r="BS19" s="127"/>
      <c r="BT19" s="126"/>
      <c r="BU19" s="136">
        <f t="shared" si="22"/>
        <v>0</v>
      </c>
      <c r="BV19" s="137"/>
      <c r="BW19" s="127"/>
      <c r="BX19" s="126"/>
      <c r="BY19" s="136">
        <f t="shared" si="23"/>
        <v>0</v>
      </c>
      <c r="BZ19" s="137"/>
      <c r="CA19" s="127"/>
      <c r="CB19" s="126"/>
      <c r="CC19" s="136">
        <f t="shared" si="28"/>
        <v>0</v>
      </c>
      <c r="CD19" s="137"/>
      <c r="CE19" s="115">
        <f t="shared" si="29"/>
        <v>0</v>
      </c>
      <c r="CF19" s="409">
        <f t="shared" si="30"/>
        <v>0</v>
      </c>
      <c r="CG19" s="411">
        <f t="shared" ca="1" si="24"/>
        <v>0</v>
      </c>
      <c r="CH19" s="143">
        <f t="shared" ca="1" si="31"/>
        <v>0</v>
      </c>
      <c r="CI19" s="143">
        <f t="shared" ca="1" si="25"/>
        <v>0</v>
      </c>
      <c r="CJ19" s="144" t="str">
        <f t="shared" ca="1" si="6"/>
        <v/>
      </c>
      <c r="CK19" s="34" t="str">
        <f t="shared" si="26"/>
        <v/>
      </c>
      <c r="CL19" s="20"/>
    </row>
    <row r="20" spans="1:90" s="36" customFormat="1" x14ac:dyDescent="0.2">
      <c r="A20" s="18" t="s">
        <v>75</v>
      </c>
      <c r="B20" s="59">
        <v>4</v>
      </c>
      <c r="C20" s="37">
        <v>12</v>
      </c>
      <c r="D20" s="75" t="str">
        <f t="shared" si="7"/>
        <v>żż</v>
      </c>
      <c r="E20" s="69">
        <f t="shared" si="8"/>
        <v>0</v>
      </c>
      <c r="F20" s="69">
        <f t="shared" si="9"/>
        <v>0</v>
      </c>
      <c r="G20" s="188">
        <f t="shared" si="27"/>
        <v>0</v>
      </c>
      <c r="H20" s="288" t="str">
        <f t="shared" ca="1" si="10"/>
        <v/>
      </c>
      <c r="I20" s="288" t="str">
        <f t="shared" si="11"/>
        <v/>
      </c>
      <c r="J20" s="289" t="str">
        <f t="shared" si="12"/>
        <v>% stażu pracy</v>
      </c>
      <c r="K20" s="289" t="str">
        <f t="shared" si="13"/>
        <v>wrzesieńKwoty do wstawienia - dodatek motywacyjny</v>
      </c>
      <c r="L20" s="287" t="str">
        <f t="shared" si="14"/>
        <v/>
      </c>
      <c r="M20" s="83"/>
      <c r="N20" s="84"/>
      <c r="O20" s="286"/>
      <c r="P20" s="94"/>
      <c r="Q20" s="95">
        <v>18</v>
      </c>
      <c r="R20" s="61" t="s">
        <v>164</v>
      </c>
      <c r="S20" s="108"/>
      <c r="T20" s="107"/>
      <c r="U20" s="102"/>
      <c r="V20" s="62"/>
      <c r="W20" s="148" t="s">
        <v>68</v>
      </c>
      <c r="X20" s="306" t="s">
        <v>200</v>
      </c>
      <c r="Y20" s="99" t="s">
        <v>104</v>
      </c>
      <c r="Z20" s="100"/>
      <c r="AA20" s="115">
        <f>IF(OR(M20="",N20="",P20=""),0,IF(OR(R20=$A$30,R20=$A$31,R20=$A$32),ROUND(P20/Q20*VLOOKUP(Y20,'stawki wynagrodzeń'!$A$4:$G$17,HLOOKUP(IF(AND(X20=$A$44,W20=$A$40),$A$41,IF(AND(X20=$A$44,W20=$A$41),$A$42,W20)),'stawki wynagrodzeń'!$D$4:$G$5,2,FALSE),FALSE),2),0))</f>
        <v>0</v>
      </c>
      <c r="AB20" s="116">
        <f>IF(OR(M20="",N20="",P20=""),0,IF(OR(R20=$A$30,R20=$A$31,R20=$A$32),ROUND(P20/Q20*VLOOKUP(Y20,'stawki wynagrodzeń'!$I$4:$O$17,HLOOKUP(IF(AND(X20=$A$44,W20=$A$40),$A$41,IF(AND(X20=$A$44,W20=$A$41),$A$42,W20)),'stawki wynagrodzeń'!$D$4:$G$5,2,FALSE),FALSE),2),0))</f>
        <v>0</v>
      </c>
      <c r="AC20" s="89"/>
      <c r="AD20" s="62" t="s">
        <v>80</v>
      </c>
      <c r="AE20" s="58"/>
      <c r="AF20" s="315"/>
      <c r="AG20" s="123"/>
      <c r="AH20" s="117"/>
      <c r="AI20" s="124">
        <f t="shared" ca="1" si="15"/>
        <v>0</v>
      </c>
      <c r="AJ20" s="45"/>
      <c r="AK20" s="127"/>
      <c r="AL20" s="126"/>
      <c r="AM20" s="320">
        <f>IF($R20=$A$30,ROUND(ROUND('stawki wynagrodzeń'!$O$6*AN20,2),0),0)</f>
        <v>0</v>
      </c>
      <c r="AN20" s="128"/>
      <c r="AO20" s="127"/>
      <c r="AP20" s="126"/>
      <c r="AQ20" s="320">
        <f>IF($R20=$A$30,ROUND(ROUND('stawki wynagrodzeń'!$O$6*AR20,2),0),0)</f>
        <v>0</v>
      </c>
      <c r="AR20" s="128"/>
      <c r="AS20" s="127"/>
      <c r="AT20" s="126"/>
      <c r="AU20" s="320">
        <f>IF($R20=$A$30,ROUND(ROUND('stawki wynagrodzeń'!$O$6*AV20,2),0),0)</f>
        <v>0</v>
      </c>
      <c r="AV20" s="128"/>
      <c r="AW20" s="127"/>
      <c r="AX20" s="126"/>
      <c r="AY20" s="320">
        <f>IF($R20=$A$30,ROUND(ROUND('stawki wynagrodzeń'!$O$6*AZ20,2),0),0)</f>
        <v>0</v>
      </c>
      <c r="AZ20" s="128"/>
      <c r="BA20" s="322">
        <f t="shared" si="16"/>
        <v>0</v>
      </c>
      <c r="BB20" s="323">
        <f t="shared" si="17"/>
        <v>0</v>
      </c>
      <c r="BC20" s="127"/>
      <c r="BD20" s="126"/>
      <c r="BE20" s="136">
        <f t="shared" si="18"/>
        <v>0</v>
      </c>
      <c r="BF20" s="137"/>
      <c r="BG20" s="127"/>
      <c r="BH20" s="126"/>
      <c r="BI20" s="136">
        <f t="shared" si="19"/>
        <v>0</v>
      </c>
      <c r="BJ20" s="137"/>
      <c r="BK20" s="127"/>
      <c r="BL20" s="126"/>
      <c r="BM20" s="136">
        <f t="shared" si="20"/>
        <v>0</v>
      </c>
      <c r="BN20" s="137"/>
      <c r="BO20" s="127"/>
      <c r="BP20" s="126"/>
      <c r="BQ20" s="136">
        <f t="shared" si="21"/>
        <v>0</v>
      </c>
      <c r="BR20" s="137"/>
      <c r="BS20" s="127"/>
      <c r="BT20" s="126"/>
      <c r="BU20" s="136">
        <f t="shared" si="22"/>
        <v>0</v>
      </c>
      <c r="BV20" s="137"/>
      <c r="BW20" s="127"/>
      <c r="BX20" s="126"/>
      <c r="BY20" s="136">
        <f t="shared" si="23"/>
        <v>0</v>
      </c>
      <c r="BZ20" s="137"/>
      <c r="CA20" s="127"/>
      <c r="CB20" s="126"/>
      <c r="CC20" s="136">
        <f t="shared" si="28"/>
        <v>0</v>
      </c>
      <c r="CD20" s="137"/>
      <c r="CE20" s="115">
        <f t="shared" si="29"/>
        <v>0</v>
      </c>
      <c r="CF20" s="409">
        <f t="shared" si="30"/>
        <v>0</v>
      </c>
      <c r="CG20" s="411">
        <f t="shared" ca="1" si="24"/>
        <v>0</v>
      </c>
      <c r="CH20" s="143">
        <f t="shared" ca="1" si="31"/>
        <v>0</v>
      </c>
      <c r="CI20" s="143">
        <f t="shared" ca="1" si="25"/>
        <v>0</v>
      </c>
      <c r="CJ20" s="144" t="str">
        <f t="shared" ca="1" si="6"/>
        <v/>
      </c>
      <c r="CK20" s="34" t="str">
        <f t="shared" si="26"/>
        <v/>
      </c>
      <c r="CL20" s="20"/>
    </row>
    <row r="21" spans="1:90" s="36" customFormat="1" x14ac:dyDescent="0.2">
      <c r="A21" s="18" t="s">
        <v>76</v>
      </c>
      <c r="B21" s="59">
        <v>5</v>
      </c>
      <c r="C21" s="37">
        <v>13</v>
      </c>
      <c r="D21" s="75" t="str">
        <f t="shared" si="7"/>
        <v>żż</v>
      </c>
      <c r="E21" s="69">
        <f t="shared" si="8"/>
        <v>0</v>
      </c>
      <c r="F21" s="69">
        <f t="shared" si="9"/>
        <v>0</v>
      </c>
      <c r="G21" s="188">
        <f t="shared" si="27"/>
        <v>0</v>
      </c>
      <c r="H21" s="288" t="str">
        <f t="shared" ca="1" si="10"/>
        <v/>
      </c>
      <c r="I21" s="288" t="str">
        <f t="shared" si="11"/>
        <v/>
      </c>
      <c r="J21" s="289" t="str">
        <f t="shared" si="12"/>
        <v>% stażu pracy</v>
      </c>
      <c r="K21" s="289" t="str">
        <f t="shared" si="13"/>
        <v>wrzesieńKwoty do wstawienia - dodatek motywacyjny</v>
      </c>
      <c r="L21" s="287" t="str">
        <f t="shared" si="14"/>
        <v/>
      </c>
      <c r="M21" s="83"/>
      <c r="N21" s="84"/>
      <c r="O21" s="286"/>
      <c r="P21" s="94"/>
      <c r="Q21" s="95">
        <v>18</v>
      </c>
      <c r="R21" s="61" t="s">
        <v>164</v>
      </c>
      <c r="S21" s="108"/>
      <c r="T21" s="107"/>
      <c r="U21" s="102"/>
      <c r="V21" s="62"/>
      <c r="W21" s="148" t="s">
        <v>68</v>
      </c>
      <c r="X21" s="306" t="s">
        <v>200</v>
      </c>
      <c r="Y21" s="99" t="s">
        <v>104</v>
      </c>
      <c r="Z21" s="100"/>
      <c r="AA21" s="115">
        <f>IF(OR(M21="",N21="",P21=""),0,IF(OR(R21=$A$30,R21=$A$31,R21=$A$32),ROUND(P21/Q21*VLOOKUP(Y21,'stawki wynagrodzeń'!$A$4:$G$17,HLOOKUP(IF(AND(X21=$A$44,W21=$A$40),$A$41,IF(AND(X21=$A$44,W21=$A$41),$A$42,W21)),'stawki wynagrodzeń'!$D$4:$G$5,2,FALSE),FALSE),2),0))</f>
        <v>0</v>
      </c>
      <c r="AB21" s="116">
        <f>IF(OR(M21="",N21="",P21=""),0,IF(OR(R21=$A$30,R21=$A$31,R21=$A$32),ROUND(P21/Q21*VLOOKUP(Y21,'stawki wynagrodzeń'!$I$4:$O$17,HLOOKUP(IF(AND(X21=$A$44,W21=$A$40),$A$41,IF(AND(X21=$A$44,W21=$A$41),$A$42,W21)),'stawki wynagrodzeń'!$D$4:$G$5,2,FALSE),FALSE),2),0))</f>
        <v>0</v>
      </c>
      <c r="AC21" s="89"/>
      <c r="AD21" s="62" t="s">
        <v>80</v>
      </c>
      <c r="AE21" s="58"/>
      <c r="AF21" s="315"/>
      <c r="AG21" s="123"/>
      <c r="AH21" s="117"/>
      <c r="AI21" s="124">
        <f t="shared" ca="1" si="15"/>
        <v>0</v>
      </c>
      <c r="AJ21" s="45"/>
      <c r="AK21" s="127"/>
      <c r="AL21" s="126"/>
      <c r="AM21" s="320">
        <f>IF($R21=$A$30,ROUND(ROUND('stawki wynagrodzeń'!$O$6*AN21,2),0),0)</f>
        <v>0</v>
      </c>
      <c r="AN21" s="128"/>
      <c r="AO21" s="127"/>
      <c r="AP21" s="126"/>
      <c r="AQ21" s="320">
        <f>IF($R21=$A$30,ROUND(ROUND('stawki wynagrodzeń'!$O$6*AR21,2),0),0)</f>
        <v>0</v>
      </c>
      <c r="AR21" s="128"/>
      <c r="AS21" s="127"/>
      <c r="AT21" s="126"/>
      <c r="AU21" s="320">
        <f>IF($R21=$A$30,ROUND(ROUND('stawki wynagrodzeń'!$O$6*AV21,2),0),0)</f>
        <v>0</v>
      </c>
      <c r="AV21" s="128"/>
      <c r="AW21" s="127"/>
      <c r="AX21" s="126"/>
      <c r="AY21" s="320">
        <f>IF($R21=$A$30,ROUND(ROUND('stawki wynagrodzeń'!$O$6*AZ21,2),0),0)</f>
        <v>0</v>
      </c>
      <c r="AZ21" s="128"/>
      <c r="BA21" s="322">
        <f t="shared" si="16"/>
        <v>0</v>
      </c>
      <c r="BB21" s="323">
        <f t="shared" si="17"/>
        <v>0</v>
      </c>
      <c r="BC21" s="127"/>
      <c r="BD21" s="126"/>
      <c r="BE21" s="136">
        <f t="shared" si="18"/>
        <v>0</v>
      </c>
      <c r="BF21" s="137"/>
      <c r="BG21" s="127"/>
      <c r="BH21" s="126"/>
      <c r="BI21" s="136">
        <f t="shared" si="19"/>
        <v>0</v>
      </c>
      <c r="BJ21" s="137"/>
      <c r="BK21" s="127"/>
      <c r="BL21" s="126"/>
      <c r="BM21" s="136">
        <f t="shared" si="20"/>
        <v>0</v>
      </c>
      <c r="BN21" s="137"/>
      <c r="BO21" s="127"/>
      <c r="BP21" s="126"/>
      <c r="BQ21" s="136">
        <f t="shared" si="21"/>
        <v>0</v>
      </c>
      <c r="BR21" s="137"/>
      <c r="BS21" s="127"/>
      <c r="BT21" s="126"/>
      <c r="BU21" s="136">
        <f t="shared" si="22"/>
        <v>0</v>
      </c>
      <c r="BV21" s="137"/>
      <c r="BW21" s="127"/>
      <c r="BX21" s="126"/>
      <c r="BY21" s="136">
        <f t="shared" si="23"/>
        <v>0</v>
      </c>
      <c r="BZ21" s="137"/>
      <c r="CA21" s="127"/>
      <c r="CB21" s="126"/>
      <c r="CC21" s="136">
        <f t="shared" si="28"/>
        <v>0</v>
      </c>
      <c r="CD21" s="137"/>
      <c r="CE21" s="115">
        <f t="shared" si="29"/>
        <v>0</v>
      </c>
      <c r="CF21" s="409">
        <f t="shared" si="30"/>
        <v>0</v>
      </c>
      <c r="CG21" s="411">
        <f t="shared" ca="1" si="24"/>
        <v>0</v>
      </c>
      <c r="CH21" s="143">
        <f t="shared" ca="1" si="31"/>
        <v>0</v>
      </c>
      <c r="CI21" s="143">
        <f t="shared" ca="1" si="25"/>
        <v>0</v>
      </c>
      <c r="CJ21" s="144" t="str">
        <f t="shared" ca="1" si="6"/>
        <v/>
      </c>
      <c r="CK21" s="34" t="str">
        <f t="shared" si="26"/>
        <v/>
      </c>
      <c r="CL21" s="20"/>
    </row>
    <row r="22" spans="1:90" s="36" customFormat="1" x14ac:dyDescent="0.2">
      <c r="A22" s="18" t="s">
        <v>77</v>
      </c>
      <c r="B22" s="59">
        <v>6</v>
      </c>
      <c r="C22" s="37">
        <v>14</v>
      </c>
      <c r="D22" s="75" t="str">
        <f t="shared" si="7"/>
        <v>żż</v>
      </c>
      <c r="E22" s="69">
        <f t="shared" si="8"/>
        <v>0</v>
      </c>
      <c r="F22" s="69">
        <f t="shared" si="9"/>
        <v>0</v>
      </c>
      <c r="G22" s="188">
        <f t="shared" si="27"/>
        <v>0</v>
      </c>
      <c r="H22" s="288" t="str">
        <f t="shared" ca="1" si="10"/>
        <v/>
      </c>
      <c r="I22" s="288" t="str">
        <f t="shared" si="11"/>
        <v/>
      </c>
      <c r="J22" s="289" t="str">
        <f t="shared" si="12"/>
        <v>% stażu pracy</v>
      </c>
      <c r="K22" s="289" t="str">
        <f t="shared" si="13"/>
        <v>wrzesieńKwoty do wstawienia - dodatek motywacyjny</v>
      </c>
      <c r="L22" s="287" t="str">
        <f t="shared" si="14"/>
        <v/>
      </c>
      <c r="M22" s="83"/>
      <c r="N22" s="84"/>
      <c r="O22" s="286"/>
      <c r="P22" s="94"/>
      <c r="Q22" s="95">
        <v>18</v>
      </c>
      <c r="R22" s="61" t="s">
        <v>164</v>
      </c>
      <c r="S22" s="108"/>
      <c r="T22" s="107"/>
      <c r="U22" s="102"/>
      <c r="V22" s="62"/>
      <c r="W22" s="148" t="s">
        <v>68</v>
      </c>
      <c r="X22" s="306" t="s">
        <v>200</v>
      </c>
      <c r="Y22" s="99" t="s">
        <v>104</v>
      </c>
      <c r="Z22" s="100"/>
      <c r="AA22" s="115">
        <f>IF(OR(M22="",N22="",P22=""),0,IF(OR(R22=$A$30,R22=$A$31,R22=$A$32),ROUND(P22/Q22*VLOOKUP(Y22,'stawki wynagrodzeń'!$A$4:$G$17,HLOOKUP(IF(AND(X22=$A$44,W22=$A$40),$A$41,IF(AND(X22=$A$44,W22=$A$41),$A$42,W22)),'stawki wynagrodzeń'!$D$4:$G$5,2,FALSE),FALSE),2),0))</f>
        <v>0</v>
      </c>
      <c r="AB22" s="116">
        <f>IF(OR(M22="",N22="",P22=""),0,IF(OR(R22=$A$30,R22=$A$31,R22=$A$32),ROUND(P22/Q22*VLOOKUP(Y22,'stawki wynagrodzeń'!$I$4:$O$17,HLOOKUP(IF(AND(X22=$A$44,W22=$A$40),$A$41,IF(AND(X22=$A$44,W22=$A$41),$A$42,W22)),'stawki wynagrodzeń'!$D$4:$G$5,2,FALSE),FALSE),2),0))</f>
        <v>0</v>
      </c>
      <c r="AC22" s="89"/>
      <c r="AD22" s="62" t="s">
        <v>80</v>
      </c>
      <c r="AE22" s="58"/>
      <c r="AF22" s="315"/>
      <c r="AG22" s="123"/>
      <c r="AH22" s="117"/>
      <c r="AI22" s="124">
        <f t="shared" ca="1" si="15"/>
        <v>0</v>
      </c>
      <c r="AJ22" s="45"/>
      <c r="AK22" s="127"/>
      <c r="AL22" s="126"/>
      <c r="AM22" s="320">
        <f>IF($R22=$A$30,ROUND(ROUND('stawki wynagrodzeń'!$O$6*AN22,2),0),0)</f>
        <v>0</v>
      </c>
      <c r="AN22" s="128"/>
      <c r="AO22" s="127"/>
      <c r="AP22" s="126"/>
      <c r="AQ22" s="320">
        <f>IF($R22=$A$30,ROUND(ROUND('stawki wynagrodzeń'!$O$6*AR22,2),0),0)</f>
        <v>0</v>
      </c>
      <c r="AR22" s="128"/>
      <c r="AS22" s="127"/>
      <c r="AT22" s="126"/>
      <c r="AU22" s="320">
        <f>IF($R22=$A$30,ROUND(ROUND('stawki wynagrodzeń'!$O$6*AV22,2),0),0)</f>
        <v>0</v>
      </c>
      <c r="AV22" s="128"/>
      <c r="AW22" s="127"/>
      <c r="AX22" s="126"/>
      <c r="AY22" s="320">
        <f>IF($R22=$A$30,ROUND(ROUND('stawki wynagrodzeń'!$O$6*AZ22,2),0),0)</f>
        <v>0</v>
      </c>
      <c r="AZ22" s="128"/>
      <c r="BA22" s="322">
        <f t="shared" si="16"/>
        <v>0</v>
      </c>
      <c r="BB22" s="323">
        <f t="shared" si="17"/>
        <v>0</v>
      </c>
      <c r="BC22" s="127"/>
      <c r="BD22" s="126"/>
      <c r="BE22" s="136">
        <f t="shared" si="18"/>
        <v>0</v>
      </c>
      <c r="BF22" s="137"/>
      <c r="BG22" s="127"/>
      <c r="BH22" s="126"/>
      <c r="BI22" s="136">
        <f t="shared" si="19"/>
        <v>0</v>
      </c>
      <c r="BJ22" s="137"/>
      <c r="BK22" s="127"/>
      <c r="BL22" s="126"/>
      <c r="BM22" s="136">
        <f t="shared" si="20"/>
        <v>0</v>
      </c>
      <c r="BN22" s="137"/>
      <c r="BO22" s="127"/>
      <c r="BP22" s="126"/>
      <c r="BQ22" s="136">
        <f t="shared" si="21"/>
        <v>0</v>
      </c>
      <c r="BR22" s="137"/>
      <c r="BS22" s="127"/>
      <c r="BT22" s="126"/>
      <c r="BU22" s="136">
        <f t="shared" si="22"/>
        <v>0</v>
      </c>
      <c r="BV22" s="137"/>
      <c r="BW22" s="127"/>
      <c r="BX22" s="126"/>
      <c r="BY22" s="136">
        <f t="shared" si="23"/>
        <v>0</v>
      </c>
      <c r="BZ22" s="137"/>
      <c r="CA22" s="127"/>
      <c r="CB22" s="126"/>
      <c r="CC22" s="136">
        <f t="shared" si="28"/>
        <v>0</v>
      </c>
      <c r="CD22" s="137"/>
      <c r="CE22" s="115">
        <f t="shared" si="29"/>
        <v>0</v>
      </c>
      <c r="CF22" s="409">
        <f t="shared" si="30"/>
        <v>0</v>
      </c>
      <c r="CG22" s="411">
        <f t="shared" ca="1" si="24"/>
        <v>0</v>
      </c>
      <c r="CH22" s="143">
        <f t="shared" ca="1" si="31"/>
        <v>0</v>
      </c>
      <c r="CI22" s="143">
        <f t="shared" ca="1" si="25"/>
        <v>0</v>
      </c>
      <c r="CJ22" s="144" t="str">
        <f t="shared" ca="1" si="6"/>
        <v/>
      </c>
      <c r="CK22" s="34" t="str">
        <f t="shared" si="26"/>
        <v/>
      </c>
      <c r="CL22" s="20"/>
    </row>
    <row r="23" spans="1:90" s="36" customFormat="1" x14ac:dyDescent="0.2">
      <c r="A23" s="18" t="s">
        <v>78</v>
      </c>
      <c r="B23" s="59">
        <v>7</v>
      </c>
      <c r="C23" s="37">
        <v>15</v>
      </c>
      <c r="D23" s="75" t="str">
        <f t="shared" si="7"/>
        <v>żż</v>
      </c>
      <c r="E23" s="69">
        <f t="shared" si="8"/>
        <v>0</v>
      </c>
      <c r="F23" s="69">
        <f t="shared" si="9"/>
        <v>0</v>
      </c>
      <c r="G23" s="188">
        <f t="shared" si="27"/>
        <v>0</v>
      </c>
      <c r="H23" s="288" t="str">
        <f t="shared" ca="1" si="10"/>
        <v/>
      </c>
      <c r="I23" s="288" t="str">
        <f t="shared" si="11"/>
        <v/>
      </c>
      <c r="J23" s="289" t="str">
        <f t="shared" si="12"/>
        <v>% stażu pracy</v>
      </c>
      <c r="K23" s="289" t="str">
        <f t="shared" si="13"/>
        <v>wrzesieńKwoty do wstawienia - dodatek motywacyjny</v>
      </c>
      <c r="L23" s="287" t="str">
        <f t="shared" si="14"/>
        <v/>
      </c>
      <c r="M23" s="83"/>
      <c r="N23" s="84"/>
      <c r="O23" s="286"/>
      <c r="P23" s="94"/>
      <c r="Q23" s="95">
        <v>18</v>
      </c>
      <c r="R23" s="61" t="s">
        <v>164</v>
      </c>
      <c r="S23" s="108"/>
      <c r="T23" s="107"/>
      <c r="U23" s="102"/>
      <c r="V23" s="62"/>
      <c r="W23" s="148" t="s">
        <v>68</v>
      </c>
      <c r="X23" s="306" t="s">
        <v>200</v>
      </c>
      <c r="Y23" s="99" t="s">
        <v>104</v>
      </c>
      <c r="Z23" s="100"/>
      <c r="AA23" s="115">
        <f>IF(OR(M23="",N23="",P23=""),0,IF(OR(R23=$A$30,R23=$A$31,R23=$A$32),ROUND(P23/Q23*VLOOKUP(Y23,'stawki wynagrodzeń'!$A$4:$G$17,HLOOKUP(IF(AND(X23=$A$44,W23=$A$40),$A$41,IF(AND(X23=$A$44,W23=$A$41),$A$42,W23)),'stawki wynagrodzeń'!$D$4:$G$5,2,FALSE),FALSE),2),0))</f>
        <v>0</v>
      </c>
      <c r="AB23" s="116">
        <f>IF(OR(M23="",N23="",P23=""),0,IF(OR(R23=$A$30,R23=$A$31,R23=$A$32),ROUND(P23/Q23*VLOOKUP(Y23,'stawki wynagrodzeń'!$I$4:$O$17,HLOOKUP(IF(AND(X23=$A$44,W23=$A$40),$A$41,IF(AND(X23=$A$44,W23=$A$41),$A$42,W23)),'stawki wynagrodzeń'!$D$4:$G$5,2,FALSE),FALSE),2),0))</f>
        <v>0</v>
      </c>
      <c r="AC23" s="89"/>
      <c r="AD23" s="62" t="s">
        <v>80</v>
      </c>
      <c r="AE23" s="58"/>
      <c r="AF23" s="315"/>
      <c r="AG23" s="123"/>
      <c r="AH23" s="117"/>
      <c r="AI23" s="124">
        <f t="shared" ca="1" si="15"/>
        <v>0</v>
      </c>
      <c r="AJ23" s="45"/>
      <c r="AK23" s="127"/>
      <c r="AL23" s="126"/>
      <c r="AM23" s="320">
        <f>IF($R23=$A$30,ROUND(ROUND('stawki wynagrodzeń'!$O$6*AN23,2),0),0)</f>
        <v>0</v>
      </c>
      <c r="AN23" s="128"/>
      <c r="AO23" s="127"/>
      <c r="AP23" s="126"/>
      <c r="AQ23" s="320">
        <f>IF($R23=$A$30,ROUND(ROUND('stawki wynagrodzeń'!$O$6*AR23,2),0),0)</f>
        <v>0</v>
      </c>
      <c r="AR23" s="128"/>
      <c r="AS23" s="127"/>
      <c r="AT23" s="126"/>
      <c r="AU23" s="320">
        <f>IF($R23=$A$30,ROUND(ROUND('stawki wynagrodzeń'!$O$6*AV23,2),0),0)</f>
        <v>0</v>
      </c>
      <c r="AV23" s="128"/>
      <c r="AW23" s="127"/>
      <c r="AX23" s="126"/>
      <c r="AY23" s="320">
        <f>IF($R23=$A$30,ROUND(ROUND('stawki wynagrodzeń'!$O$6*AZ23,2),0),0)</f>
        <v>0</v>
      </c>
      <c r="AZ23" s="128"/>
      <c r="BA23" s="322">
        <f t="shared" si="16"/>
        <v>0</v>
      </c>
      <c r="BB23" s="323">
        <f t="shared" si="17"/>
        <v>0</v>
      </c>
      <c r="BC23" s="127"/>
      <c r="BD23" s="126"/>
      <c r="BE23" s="136">
        <f t="shared" si="18"/>
        <v>0</v>
      </c>
      <c r="BF23" s="137"/>
      <c r="BG23" s="127"/>
      <c r="BH23" s="126"/>
      <c r="BI23" s="136">
        <f t="shared" si="19"/>
        <v>0</v>
      </c>
      <c r="BJ23" s="137"/>
      <c r="BK23" s="127"/>
      <c r="BL23" s="126"/>
      <c r="BM23" s="136">
        <f t="shared" si="20"/>
        <v>0</v>
      </c>
      <c r="BN23" s="137"/>
      <c r="BO23" s="127"/>
      <c r="BP23" s="126"/>
      <c r="BQ23" s="136">
        <f t="shared" si="21"/>
        <v>0</v>
      </c>
      <c r="BR23" s="137"/>
      <c r="BS23" s="127"/>
      <c r="BT23" s="126"/>
      <c r="BU23" s="136">
        <f t="shared" si="22"/>
        <v>0</v>
      </c>
      <c r="BV23" s="137"/>
      <c r="BW23" s="127"/>
      <c r="BX23" s="126"/>
      <c r="BY23" s="136">
        <f t="shared" si="23"/>
        <v>0</v>
      </c>
      <c r="BZ23" s="137"/>
      <c r="CA23" s="127"/>
      <c r="CB23" s="126"/>
      <c r="CC23" s="136">
        <f t="shared" si="28"/>
        <v>0</v>
      </c>
      <c r="CD23" s="137"/>
      <c r="CE23" s="115">
        <f t="shared" si="29"/>
        <v>0</v>
      </c>
      <c r="CF23" s="409">
        <f t="shared" si="30"/>
        <v>0</v>
      </c>
      <c r="CG23" s="411">
        <f t="shared" ca="1" si="24"/>
        <v>0</v>
      </c>
      <c r="CH23" s="143">
        <f t="shared" ca="1" si="31"/>
        <v>0</v>
      </c>
      <c r="CI23" s="143">
        <f t="shared" ca="1" si="25"/>
        <v>0</v>
      </c>
      <c r="CJ23" s="144" t="str">
        <f t="shared" ca="1" si="6"/>
        <v/>
      </c>
      <c r="CK23" s="34" t="str">
        <f t="shared" si="26"/>
        <v/>
      </c>
      <c r="CL23" s="20"/>
    </row>
    <row r="24" spans="1:90" s="36" customFormat="1" x14ac:dyDescent="0.2">
      <c r="A24" s="18" t="s">
        <v>79</v>
      </c>
      <c r="B24" s="59">
        <v>8</v>
      </c>
      <c r="C24" s="37">
        <v>16</v>
      </c>
      <c r="D24" s="75" t="str">
        <f t="shared" si="7"/>
        <v>żż</v>
      </c>
      <c r="E24" s="69">
        <f t="shared" si="8"/>
        <v>0</v>
      </c>
      <c r="F24" s="69">
        <f t="shared" si="9"/>
        <v>0</v>
      </c>
      <c r="G24" s="188">
        <f t="shared" si="27"/>
        <v>0</v>
      </c>
      <c r="H24" s="288" t="str">
        <f t="shared" ca="1" si="10"/>
        <v/>
      </c>
      <c r="I24" s="288" t="str">
        <f t="shared" si="11"/>
        <v/>
      </c>
      <c r="J24" s="289" t="str">
        <f t="shared" si="12"/>
        <v>% stażu pracy</v>
      </c>
      <c r="K24" s="289" t="str">
        <f t="shared" si="13"/>
        <v>wrzesieńKwoty do wstawienia - dodatek motywacyjny</v>
      </c>
      <c r="L24" s="287" t="str">
        <f t="shared" si="14"/>
        <v/>
      </c>
      <c r="M24" s="83"/>
      <c r="N24" s="84"/>
      <c r="O24" s="286"/>
      <c r="P24" s="94"/>
      <c r="Q24" s="95">
        <v>18</v>
      </c>
      <c r="R24" s="61" t="s">
        <v>164</v>
      </c>
      <c r="S24" s="108"/>
      <c r="T24" s="107"/>
      <c r="U24" s="102"/>
      <c r="V24" s="62"/>
      <c r="W24" s="148" t="s">
        <v>68</v>
      </c>
      <c r="X24" s="306" t="s">
        <v>200</v>
      </c>
      <c r="Y24" s="99" t="s">
        <v>104</v>
      </c>
      <c r="Z24" s="100"/>
      <c r="AA24" s="115">
        <f>IF(OR(M24="",N24="",P24=""),0,IF(OR(R24=$A$30,R24=$A$31,R24=$A$32),ROUND(P24/Q24*VLOOKUP(Y24,'stawki wynagrodzeń'!$A$4:$G$17,HLOOKUP(IF(AND(X24=$A$44,W24=$A$40),$A$41,IF(AND(X24=$A$44,W24=$A$41),$A$42,W24)),'stawki wynagrodzeń'!$D$4:$G$5,2,FALSE),FALSE),2),0))</f>
        <v>0</v>
      </c>
      <c r="AB24" s="116">
        <f>IF(OR(M24="",N24="",P24=""),0,IF(OR(R24=$A$30,R24=$A$31,R24=$A$32),ROUND(P24/Q24*VLOOKUP(Y24,'stawki wynagrodzeń'!$I$4:$O$17,HLOOKUP(IF(AND(X24=$A$44,W24=$A$40),$A$41,IF(AND(X24=$A$44,W24=$A$41),$A$42,W24)),'stawki wynagrodzeń'!$D$4:$G$5,2,FALSE),FALSE),2),0))</f>
        <v>0</v>
      </c>
      <c r="AC24" s="89"/>
      <c r="AD24" s="62" t="s">
        <v>80</v>
      </c>
      <c r="AE24" s="58"/>
      <c r="AF24" s="315"/>
      <c r="AG24" s="123"/>
      <c r="AH24" s="117"/>
      <c r="AI24" s="124">
        <f t="shared" ca="1" si="15"/>
        <v>0</v>
      </c>
      <c r="AJ24" s="45"/>
      <c r="AK24" s="127"/>
      <c r="AL24" s="126"/>
      <c r="AM24" s="320">
        <f>IF($R24=$A$30,ROUND(ROUND('stawki wynagrodzeń'!$O$6*AN24,2),0),0)</f>
        <v>0</v>
      </c>
      <c r="AN24" s="128"/>
      <c r="AO24" s="127"/>
      <c r="AP24" s="126"/>
      <c r="AQ24" s="320">
        <f>IF($R24=$A$30,ROUND(ROUND('stawki wynagrodzeń'!$O$6*AR24,2),0),0)</f>
        <v>0</v>
      </c>
      <c r="AR24" s="128"/>
      <c r="AS24" s="127"/>
      <c r="AT24" s="126"/>
      <c r="AU24" s="320">
        <f>IF($R24=$A$30,ROUND(ROUND('stawki wynagrodzeń'!$O$6*AV24,2),0),0)</f>
        <v>0</v>
      </c>
      <c r="AV24" s="128"/>
      <c r="AW24" s="127"/>
      <c r="AX24" s="126"/>
      <c r="AY24" s="320">
        <f>IF($R24=$A$30,ROUND(ROUND('stawki wynagrodzeń'!$O$6*AZ24,2),0),0)</f>
        <v>0</v>
      </c>
      <c r="AZ24" s="128"/>
      <c r="BA24" s="322">
        <f t="shared" si="16"/>
        <v>0</v>
      </c>
      <c r="BB24" s="323">
        <f t="shared" si="17"/>
        <v>0</v>
      </c>
      <c r="BC24" s="127"/>
      <c r="BD24" s="126"/>
      <c r="BE24" s="136">
        <f t="shared" si="18"/>
        <v>0</v>
      </c>
      <c r="BF24" s="137"/>
      <c r="BG24" s="127"/>
      <c r="BH24" s="126"/>
      <c r="BI24" s="136">
        <f t="shared" si="19"/>
        <v>0</v>
      </c>
      <c r="BJ24" s="137"/>
      <c r="BK24" s="127"/>
      <c r="BL24" s="126"/>
      <c r="BM24" s="136">
        <f t="shared" si="20"/>
        <v>0</v>
      </c>
      <c r="BN24" s="137"/>
      <c r="BO24" s="127"/>
      <c r="BP24" s="126"/>
      <c r="BQ24" s="136">
        <f t="shared" si="21"/>
        <v>0</v>
      </c>
      <c r="BR24" s="137"/>
      <c r="BS24" s="127"/>
      <c r="BT24" s="126"/>
      <c r="BU24" s="136">
        <f t="shared" si="22"/>
        <v>0</v>
      </c>
      <c r="BV24" s="137"/>
      <c r="BW24" s="127"/>
      <c r="BX24" s="126"/>
      <c r="BY24" s="136">
        <f t="shared" si="23"/>
        <v>0</v>
      </c>
      <c r="BZ24" s="137"/>
      <c r="CA24" s="127"/>
      <c r="CB24" s="126"/>
      <c r="CC24" s="136">
        <f t="shared" si="28"/>
        <v>0</v>
      </c>
      <c r="CD24" s="137"/>
      <c r="CE24" s="115">
        <f t="shared" si="29"/>
        <v>0</v>
      </c>
      <c r="CF24" s="409">
        <f t="shared" si="30"/>
        <v>0</v>
      </c>
      <c r="CG24" s="411">
        <f t="shared" ca="1" si="24"/>
        <v>0</v>
      </c>
      <c r="CH24" s="143">
        <f t="shared" ca="1" si="31"/>
        <v>0</v>
      </c>
      <c r="CI24" s="143">
        <f t="shared" ca="1" si="25"/>
        <v>0</v>
      </c>
      <c r="CJ24" s="144" t="str">
        <f t="shared" ca="1" si="6"/>
        <v/>
      </c>
      <c r="CK24" s="34" t="str">
        <f t="shared" si="26"/>
        <v/>
      </c>
      <c r="CL24" s="20"/>
    </row>
    <row r="25" spans="1:90" s="36" customFormat="1" x14ac:dyDescent="0.2">
      <c r="A25" s="18" t="s">
        <v>80</v>
      </c>
      <c r="B25" s="59">
        <v>9</v>
      </c>
      <c r="C25" s="37">
        <v>17</v>
      </c>
      <c r="D25" s="75" t="str">
        <f t="shared" si="7"/>
        <v>żż</v>
      </c>
      <c r="E25" s="69">
        <f t="shared" si="8"/>
        <v>0</v>
      </c>
      <c r="F25" s="69">
        <f t="shared" si="9"/>
        <v>0</v>
      </c>
      <c r="G25" s="188">
        <f t="shared" si="27"/>
        <v>0</v>
      </c>
      <c r="H25" s="288" t="str">
        <f t="shared" ca="1" si="10"/>
        <v/>
      </c>
      <c r="I25" s="288" t="str">
        <f t="shared" si="11"/>
        <v/>
      </c>
      <c r="J25" s="289" t="str">
        <f t="shared" si="12"/>
        <v>% stażu pracy</v>
      </c>
      <c r="K25" s="289" t="str">
        <f t="shared" si="13"/>
        <v>wrzesieńKwoty do wstawienia - dodatek motywacyjny</v>
      </c>
      <c r="L25" s="287" t="str">
        <f t="shared" si="14"/>
        <v/>
      </c>
      <c r="M25" s="83"/>
      <c r="N25" s="84"/>
      <c r="O25" s="286"/>
      <c r="P25" s="94"/>
      <c r="Q25" s="95">
        <v>18</v>
      </c>
      <c r="R25" s="61" t="s">
        <v>164</v>
      </c>
      <c r="S25" s="108"/>
      <c r="T25" s="107"/>
      <c r="U25" s="102"/>
      <c r="V25" s="62"/>
      <c r="W25" s="148" t="s">
        <v>68</v>
      </c>
      <c r="X25" s="306" t="s">
        <v>200</v>
      </c>
      <c r="Y25" s="99" t="s">
        <v>104</v>
      </c>
      <c r="Z25" s="100"/>
      <c r="AA25" s="115">
        <f>IF(OR(M25="",N25="",P25=""),0,IF(OR(R25=$A$30,R25=$A$31,R25=$A$32),ROUND(P25/Q25*VLOOKUP(Y25,'stawki wynagrodzeń'!$A$4:$G$17,HLOOKUP(IF(AND(X25=$A$44,W25=$A$40),$A$41,IF(AND(X25=$A$44,W25=$A$41),$A$42,W25)),'stawki wynagrodzeń'!$D$4:$G$5,2,FALSE),FALSE),2),0))</f>
        <v>0</v>
      </c>
      <c r="AB25" s="116">
        <f>IF(OR(M25="",N25="",P25=""),0,IF(OR(R25=$A$30,R25=$A$31,R25=$A$32),ROUND(P25/Q25*VLOOKUP(Y25,'stawki wynagrodzeń'!$I$4:$O$17,HLOOKUP(IF(AND(X25=$A$44,W25=$A$40),$A$41,IF(AND(X25=$A$44,W25=$A$41),$A$42,W25)),'stawki wynagrodzeń'!$D$4:$G$5,2,FALSE),FALSE),2),0))</f>
        <v>0</v>
      </c>
      <c r="AC25" s="89"/>
      <c r="AD25" s="62" t="s">
        <v>80</v>
      </c>
      <c r="AE25" s="58"/>
      <c r="AF25" s="315"/>
      <c r="AG25" s="123"/>
      <c r="AH25" s="117"/>
      <c r="AI25" s="124">
        <f t="shared" ca="1" si="15"/>
        <v>0</v>
      </c>
      <c r="AJ25" s="45"/>
      <c r="AK25" s="127"/>
      <c r="AL25" s="126"/>
      <c r="AM25" s="320">
        <f>IF($R25=$A$30,ROUND(ROUND('stawki wynagrodzeń'!$O$6*AN25,2),0),0)</f>
        <v>0</v>
      </c>
      <c r="AN25" s="128"/>
      <c r="AO25" s="127"/>
      <c r="AP25" s="126"/>
      <c r="AQ25" s="320">
        <f>IF($R25=$A$30,ROUND(ROUND('stawki wynagrodzeń'!$O$6*AR25,2),0),0)</f>
        <v>0</v>
      </c>
      <c r="AR25" s="128"/>
      <c r="AS25" s="127"/>
      <c r="AT25" s="126"/>
      <c r="AU25" s="320">
        <f>IF($R25=$A$30,ROUND(ROUND('stawki wynagrodzeń'!$O$6*AV25,2),0),0)</f>
        <v>0</v>
      </c>
      <c r="AV25" s="128"/>
      <c r="AW25" s="127"/>
      <c r="AX25" s="126"/>
      <c r="AY25" s="320">
        <f>IF($R25=$A$30,ROUND(ROUND('stawki wynagrodzeń'!$O$6*AZ25,2),0),0)</f>
        <v>0</v>
      </c>
      <c r="AZ25" s="128"/>
      <c r="BA25" s="322">
        <f t="shared" si="16"/>
        <v>0</v>
      </c>
      <c r="BB25" s="323">
        <f t="shared" si="17"/>
        <v>0</v>
      </c>
      <c r="BC25" s="127"/>
      <c r="BD25" s="126"/>
      <c r="BE25" s="136">
        <f t="shared" si="18"/>
        <v>0</v>
      </c>
      <c r="BF25" s="137"/>
      <c r="BG25" s="127"/>
      <c r="BH25" s="126"/>
      <c r="BI25" s="136">
        <f t="shared" si="19"/>
        <v>0</v>
      </c>
      <c r="BJ25" s="137"/>
      <c r="BK25" s="127"/>
      <c r="BL25" s="126"/>
      <c r="BM25" s="136">
        <f t="shared" si="20"/>
        <v>0</v>
      </c>
      <c r="BN25" s="137"/>
      <c r="BO25" s="127"/>
      <c r="BP25" s="126"/>
      <c r="BQ25" s="136">
        <f t="shared" si="21"/>
        <v>0</v>
      </c>
      <c r="BR25" s="137"/>
      <c r="BS25" s="127"/>
      <c r="BT25" s="126"/>
      <c r="BU25" s="136">
        <f t="shared" si="22"/>
        <v>0</v>
      </c>
      <c r="BV25" s="137"/>
      <c r="BW25" s="127"/>
      <c r="BX25" s="126"/>
      <c r="BY25" s="136">
        <f t="shared" si="23"/>
        <v>0</v>
      </c>
      <c r="BZ25" s="137"/>
      <c r="CA25" s="127"/>
      <c r="CB25" s="126"/>
      <c r="CC25" s="136">
        <f t="shared" si="28"/>
        <v>0</v>
      </c>
      <c r="CD25" s="137"/>
      <c r="CE25" s="115">
        <f t="shared" si="29"/>
        <v>0</v>
      </c>
      <c r="CF25" s="409">
        <f t="shared" si="30"/>
        <v>0</v>
      </c>
      <c r="CG25" s="411">
        <f t="shared" ca="1" si="24"/>
        <v>0</v>
      </c>
      <c r="CH25" s="143">
        <f t="shared" ca="1" si="31"/>
        <v>0</v>
      </c>
      <c r="CI25" s="143">
        <f t="shared" ca="1" si="25"/>
        <v>0</v>
      </c>
      <c r="CJ25" s="144" t="str">
        <f t="shared" ca="1" si="6"/>
        <v/>
      </c>
      <c r="CK25" s="34" t="str">
        <f t="shared" si="26"/>
        <v/>
      </c>
      <c r="CL25" s="20"/>
    </row>
    <row r="26" spans="1:90" s="36" customFormat="1" x14ac:dyDescent="0.2">
      <c r="A26" s="18" t="s">
        <v>81</v>
      </c>
      <c r="B26" s="59">
        <v>10</v>
      </c>
      <c r="C26" s="37">
        <v>18</v>
      </c>
      <c r="D26" s="75" t="str">
        <f t="shared" si="7"/>
        <v>żż</v>
      </c>
      <c r="E26" s="69">
        <f t="shared" si="8"/>
        <v>0</v>
      </c>
      <c r="F26" s="69">
        <f t="shared" si="9"/>
        <v>0</v>
      </c>
      <c r="G26" s="188">
        <f t="shared" si="27"/>
        <v>0</v>
      </c>
      <c r="H26" s="288" t="str">
        <f t="shared" ca="1" si="10"/>
        <v/>
      </c>
      <c r="I26" s="288" t="str">
        <f t="shared" si="11"/>
        <v/>
      </c>
      <c r="J26" s="289" t="str">
        <f t="shared" si="12"/>
        <v>% stażu pracy</v>
      </c>
      <c r="K26" s="289" t="str">
        <f t="shared" si="13"/>
        <v>wrzesieńKwoty do wstawienia - dodatek motywacyjny</v>
      </c>
      <c r="L26" s="287" t="str">
        <f t="shared" si="14"/>
        <v/>
      </c>
      <c r="M26" s="83"/>
      <c r="N26" s="84"/>
      <c r="O26" s="286"/>
      <c r="P26" s="94"/>
      <c r="Q26" s="95">
        <v>18</v>
      </c>
      <c r="R26" s="61" t="s">
        <v>164</v>
      </c>
      <c r="S26" s="108"/>
      <c r="T26" s="107"/>
      <c r="U26" s="102"/>
      <c r="V26" s="62"/>
      <c r="W26" s="148" t="s">
        <v>68</v>
      </c>
      <c r="X26" s="306" t="s">
        <v>200</v>
      </c>
      <c r="Y26" s="99" t="s">
        <v>104</v>
      </c>
      <c r="Z26" s="100"/>
      <c r="AA26" s="115">
        <f>IF(OR(M26="",N26="",P26=""),0,IF(OR(R26=$A$30,R26=$A$31,R26=$A$32),ROUND(P26/Q26*VLOOKUP(Y26,'stawki wynagrodzeń'!$A$4:$G$17,HLOOKUP(IF(AND(X26=$A$44,W26=$A$40),$A$41,IF(AND(X26=$A$44,W26=$A$41),$A$42,W26)),'stawki wynagrodzeń'!$D$4:$G$5,2,FALSE),FALSE),2),0))</f>
        <v>0</v>
      </c>
      <c r="AB26" s="116">
        <f>IF(OR(M26="",N26="",P26=""),0,IF(OR(R26=$A$30,R26=$A$31,R26=$A$32),ROUND(P26/Q26*VLOOKUP(Y26,'stawki wynagrodzeń'!$I$4:$O$17,HLOOKUP(IF(AND(X26=$A$44,W26=$A$40),$A$41,IF(AND(X26=$A$44,W26=$A$41),$A$42,W26)),'stawki wynagrodzeń'!$D$4:$G$5,2,FALSE),FALSE),2),0))</f>
        <v>0</v>
      </c>
      <c r="AC26" s="89"/>
      <c r="AD26" s="62" t="s">
        <v>80</v>
      </c>
      <c r="AE26" s="58"/>
      <c r="AF26" s="315"/>
      <c r="AG26" s="123"/>
      <c r="AH26" s="117"/>
      <c r="AI26" s="124">
        <f t="shared" ca="1" si="15"/>
        <v>0</v>
      </c>
      <c r="AJ26" s="45"/>
      <c r="AK26" s="127"/>
      <c r="AL26" s="126"/>
      <c r="AM26" s="320">
        <f>IF($R26=$A$30,ROUND(ROUND('stawki wynagrodzeń'!$O$6*AN26,2),0),0)</f>
        <v>0</v>
      </c>
      <c r="AN26" s="128"/>
      <c r="AO26" s="127"/>
      <c r="AP26" s="126"/>
      <c r="AQ26" s="320">
        <f>IF($R26=$A$30,ROUND(ROUND('stawki wynagrodzeń'!$O$6*AR26,2),0),0)</f>
        <v>0</v>
      </c>
      <c r="AR26" s="128"/>
      <c r="AS26" s="127"/>
      <c r="AT26" s="126"/>
      <c r="AU26" s="320">
        <f>IF($R26=$A$30,ROUND(ROUND('stawki wynagrodzeń'!$O$6*AV26,2),0),0)</f>
        <v>0</v>
      </c>
      <c r="AV26" s="128"/>
      <c r="AW26" s="127"/>
      <c r="AX26" s="126"/>
      <c r="AY26" s="320">
        <f>IF($R26=$A$30,ROUND(ROUND('stawki wynagrodzeń'!$O$6*AZ26,2),0),0)</f>
        <v>0</v>
      </c>
      <c r="AZ26" s="128"/>
      <c r="BA26" s="322">
        <f t="shared" si="16"/>
        <v>0</v>
      </c>
      <c r="BB26" s="323">
        <f t="shared" si="17"/>
        <v>0</v>
      </c>
      <c r="BC26" s="127"/>
      <c r="BD26" s="126"/>
      <c r="BE26" s="136">
        <f t="shared" si="18"/>
        <v>0</v>
      </c>
      <c r="BF26" s="137"/>
      <c r="BG26" s="127"/>
      <c r="BH26" s="126"/>
      <c r="BI26" s="136">
        <f t="shared" si="19"/>
        <v>0</v>
      </c>
      <c r="BJ26" s="137"/>
      <c r="BK26" s="127"/>
      <c r="BL26" s="126"/>
      <c r="BM26" s="136">
        <f t="shared" si="20"/>
        <v>0</v>
      </c>
      <c r="BN26" s="137"/>
      <c r="BO26" s="127"/>
      <c r="BP26" s="126"/>
      <c r="BQ26" s="136">
        <f t="shared" si="21"/>
        <v>0</v>
      </c>
      <c r="BR26" s="137"/>
      <c r="BS26" s="127"/>
      <c r="BT26" s="126"/>
      <c r="BU26" s="136">
        <f t="shared" si="22"/>
        <v>0</v>
      </c>
      <c r="BV26" s="137"/>
      <c r="BW26" s="127"/>
      <c r="BX26" s="126"/>
      <c r="BY26" s="136">
        <f t="shared" si="23"/>
        <v>0</v>
      </c>
      <c r="BZ26" s="137"/>
      <c r="CA26" s="127"/>
      <c r="CB26" s="126"/>
      <c r="CC26" s="136">
        <f t="shared" si="28"/>
        <v>0</v>
      </c>
      <c r="CD26" s="137"/>
      <c r="CE26" s="115">
        <f t="shared" si="29"/>
        <v>0</v>
      </c>
      <c r="CF26" s="409">
        <f t="shared" si="30"/>
        <v>0</v>
      </c>
      <c r="CG26" s="411">
        <f t="shared" ca="1" si="24"/>
        <v>0</v>
      </c>
      <c r="CH26" s="143">
        <f t="shared" ca="1" si="31"/>
        <v>0</v>
      </c>
      <c r="CI26" s="143">
        <f t="shared" ca="1" si="25"/>
        <v>0</v>
      </c>
      <c r="CJ26" s="144" t="str">
        <f t="shared" ca="1" si="6"/>
        <v/>
      </c>
      <c r="CK26" s="34" t="str">
        <f t="shared" si="26"/>
        <v/>
      </c>
      <c r="CL26" s="20"/>
    </row>
    <row r="27" spans="1:90" s="36" customFormat="1" x14ac:dyDescent="0.2">
      <c r="A27" s="18" t="s">
        <v>82</v>
      </c>
      <c r="B27" s="59">
        <v>11</v>
      </c>
      <c r="C27" s="37">
        <v>19</v>
      </c>
      <c r="D27" s="75" t="str">
        <f t="shared" si="7"/>
        <v>żż</v>
      </c>
      <c r="E27" s="69">
        <f t="shared" si="8"/>
        <v>0</v>
      </c>
      <c r="F27" s="69">
        <f t="shared" si="9"/>
        <v>0</v>
      </c>
      <c r="G27" s="188">
        <f t="shared" si="27"/>
        <v>0</v>
      </c>
      <c r="H27" s="288" t="str">
        <f t="shared" ca="1" si="10"/>
        <v/>
      </c>
      <c r="I27" s="288" t="str">
        <f t="shared" si="11"/>
        <v/>
      </c>
      <c r="J27" s="289" t="str">
        <f t="shared" si="12"/>
        <v>% stażu pracy</v>
      </c>
      <c r="K27" s="289" t="str">
        <f t="shared" si="13"/>
        <v>wrzesieńKwoty do wstawienia - dodatek motywacyjny</v>
      </c>
      <c r="L27" s="287" t="str">
        <f t="shared" si="14"/>
        <v/>
      </c>
      <c r="M27" s="83"/>
      <c r="N27" s="84"/>
      <c r="O27" s="286"/>
      <c r="P27" s="94"/>
      <c r="Q27" s="95">
        <v>18</v>
      </c>
      <c r="R27" s="61" t="s">
        <v>164</v>
      </c>
      <c r="S27" s="108"/>
      <c r="T27" s="107"/>
      <c r="U27" s="102"/>
      <c r="V27" s="62"/>
      <c r="W27" s="148" t="s">
        <v>68</v>
      </c>
      <c r="X27" s="306" t="s">
        <v>200</v>
      </c>
      <c r="Y27" s="99" t="s">
        <v>104</v>
      </c>
      <c r="Z27" s="100"/>
      <c r="AA27" s="115">
        <f>IF(OR(M27="",N27="",P27=""),0,IF(OR(R27=$A$30,R27=$A$31,R27=$A$32),ROUND(P27/Q27*VLOOKUP(Y27,'stawki wynagrodzeń'!$A$4:$G$17,HLOOKUP(IF(AND(X27=$A$44,W27=$A$40),$A$41,IF(AND(X27=$A$44,W27=$A$41),$A$42,W27)),'stawki wynagrodzeń'!$D$4:$G$5,2,FALSE),FALSE),2),0))</f>
        <v>0</v>
      </c>
      <c r="AB27" s="116">
        <f>IF(OR(M27="",N27="",P27=""),0,IF(OR(R27=$A$30,R27=$A$31,R27=$A$32),ROUND(P27/Q27*VLOOKUP(Y27,'stawki wynagrodzeń'!$I$4:$O$17,HLOOKUP(IF(AND(X27=$A$44,W27=$A$40),$A$41,IF(AND(X27=$A$44,W27=$A$41),$A$42,W27)),'stawki wynagrodzeń'!$D$4:$G$5,2,FALSE),FALSE),2),0))</f>
        <v>0</v>
      </c>
      <c r="AC27" s="89"/>
      <c r="AD27" s="62" t="s">
        <v>80</v>
      </c>
      <c r="AE27" s="58"/>
      <c r="AF27" s="315"/>
      <c r="AG27" s="123"/>
      <c r="AH27" s="117"/>
      <c r="AI27" s="124">
        <f t="shared" ca="1" si="15"/>
        <v>0</v>
      </c>
      <c r="AJ27" s="45"/>
      <c r="AK27" s="127"/>
      <c r="AL27" s="126"/>
      <c r="AM27" s="320">
        <f>IF($R27=$A$30,ROUND(ROUND('stawki wynagrodzeń'!$O$6*AN27,2),0),0)</f>
        <v>0</v>
      </c>
      <c r="AN27" s="128"/>
      <c r="AO27" s="127"/>
      <c r="AP27" s="126"/>
      <c r="AQ27" s="320">
        <f>IF($R27=$A$30,ROUND(ROUND('stawki wynagrodzeń'!$O$6*AR27,2),0),0)</f>
        <v>0</v>
      </c>
      <c r="AR27" s="128"/>
      <c r="AS27" s="127"/>
      <c r="AT27" s="126"/>
      <c r="AU27" s="320">
        <f>IF($R27=$A$30,ROUND(ROUND('stawki wynagrodzeń'!$O$6*AV27,2),0),0)</f>
        <v>0</v>
      </c>
      <c r="AV27" s="128"/>
      <c r="AW27" s="127"/>
      <c r="AX27" s="126"/>
      <c r="AY27" s="320">
        <f>IF($R27=$A$30,ROUND(ROUND('stawki wynagrodzeń'!$O$6*AZ27,2),0),0)</f>
        <v>0</v>
      </c>
      <c r="AZ27" s="128"/>
      <c r="BA27" s="322">
        <f t="shared" si="16"/>
        <v>0</v>
      </c>
      <c r="BB27" s="323">
        <f t="shared" si="17"/>
        <v>0</v>
      </c>
      <c r="BC27" s="127"/>
      <c r="BD27" s="126"/>
      <c r="BE27" s="136">
        <f t="shared" si="18"/>
        <v>0</v>
      </c>
      <c r="BF27" s="137"/>
      <c r="BG27" s="127"/>
      <c r="BH27" s="126"/>
      <c r="BI27" s="136">
        <f t="shared" si="19"/>
        <v>0</v>
      </c>
      <c r="BJ27" s="137"/>
      <c r="BK27" s="127"/>
      <c r="BL27" s="126"/>
      <c r="BM27" s="136">
        <f t="shared" si="20"/>
        <v>0</v>
      </c>
      <c r="BN27" s="137"/>
      <c r="BO27" s="127"/>
      <c r="BP27" s="126"/>
      <c r="BQ27" s="136">
        <f t="shared" si="21"/>
        <v>0</v>
      </c>
      <c r="BR27" s="137"/>
      <c r="BS27" s="127"/>
      <c r="BT27" s="126"/>
      <c r="BU27" s="136">
        <f t="shared" si="22"/>
        <v>0</v>
      </c>
      <c r="BV27" s="137"/>
      <c r="BW27" s="127"/>
      <c r="BX27" s="126"/>
      <c r="BY27" s="136">
        <f t="shared" si="23"/>
        <v>0</v>
      </c>
      <c r="BZ27" s="137"/>
      <c r="CA27" s="127"/>
      <c r="CB27" s="126"/>
      <c r="CC27" s="136">
        <f t="shared" si="28"/>
        <v>0</v>
      </c>
      <c r="CD27" s="137"/>
      <c r="CE27" s="115">
        <f t="shared" si="29"/>
        <v>0</v>
      </c>
      <c r="CF27" s="409">
        <f t="shared" si="30"/>
        <v>0</v>
      </c>
      <c r="CG27" s="411">
        <f t="shared" ca="1" si="24"/>
        <v>0</v>
      </c>
      <c r="CH27" s="143">
        <f t="shared" ca="1" si="31"/>
        <v>0</v>
      </c>
      <c r="CI27" s="143">
        <f t="shared" ca="1" si="25"/>
        <v>0</v>
      </c>
      <c r="CJ27" s="144" t="str">
        <f t="shared" ca="1" si="6"/>
        <v/>
      </c>
      <c r="CK27" s="34" t="str">
        <f t="shared" si="26"/>
        <v/>
      </c>
      <c r="CL27" s="20"/>
    </row>
    <row r="28" spans="1:90" s="36" customFormat="1" x14ac:dyDescent="0.2">
      <c r="A28" s="18" t="s">
        <v>83</v>
      </c>
      <c r="B28" s="59">
        <v>12</v>
      </c>
      <c r="C28" s="37">
        <v>20</v>
      </c>
      <c r="D28" s="75" t="str">
        <f t="shared" si="7"/>
        <v>żż</v>
      </c>
      <c r="E28" s="69">
        <f t="shared" si="8"/>
        <v>0</v>
      </c>
      <c r="F28" s="69">
        <f t="shared" si="9"/>
        <v>0</v>
      </c>
      <c r="G28" s="188">
        <f t="shared" si="27"/>
        <v>0</v>
      </c>
      <c r="H28" s="288" t="str">
        <f t="shared" ca="1" si="10"/>
        <v/>
      </c>
      <c r="I28" s="288" t="str">
        <f t="shared" si="11"/>
        <v/>
      </c>
      <c r="J28" s="289" t="str">
        <f t="shared" si="12"/>
        <v>% stażu pracy</v>
      </c>
      <c r="K28" s="289" t="str">
        <f t="shared" si="13"/>
        <v>wrzesieńKwoty do wstawienia - dodatek motywacyjny</v>
      </c>
      <c r="L28" s="287" t="str">
        <f t="shared" si="14"/>
        <v/>
      </c>
      <c r="M28" s="83"/>
      <c r="N28" s="84"/>
      <c r="O28" s="286"/>
      <c r="P28" s="94"/>
      <c r="Q28" s="95">
        <v>18</v>
      </c>
      <c r="R28" s="61" t="s">
        <v>164</v>
      </c>
      <c r="S28" s="108"/>
      <c r="T28" s="107"/>
      <c r="U28" s="102"/>
      <c r="V28" s="62"/>
      <c r="W28" s="148" t="s">
        <v>68</v>
      </c>
      <c r="X28" s="306" t="s">
        <v>200</v>
      </c>
      <c r="Y28" s="99" t="s">
        <v>104</v>
      </c>
      <c r="Z28" s="100"/>
      <c r="AA28" s="115">
        <f>IF(OR(M28="",N28="",P28=""),0,IF(OR(R28=$A$30,R28=$A$31,R28=$A$32),ROUND(P28/Q28*VLOOKUP(Y28,'stawki wynagrodzeń'!$A$4:$G$17,HLOOKUP(IF(AND(X28=$A$44,W28=$A$40),$A$41,IF(AND(X28=$A$44,W28=$A$41),$A$42,W28)),'stawki wynagrodzeń'!$D$4:$G$5,2,FALSE),FALSE),2),0))</f>
        <v>0</v>
      </c>
      <c r="AB28" s="116">
        <f>IF(OR(M28="",N28="",P28=""),0,IF(OR(R28=$A$30,R28=$A$31,R28=$A$32),ROUND(P28/Q28*VLOOKUP(Y28,'stawki wynagrodzeń'!$I$4:$O$17,HLOOKUP(IF(AND(X28=$A$44,W28=$A$40),$A$41,IF(AND(X28=$A$44,W28=$A$41),$A$42,W28)),'stawki wynagrodzeń'!$D$4:$G$5,2,FALSE),FALSE),2),0))</f>
        <v>0</v>
      </c>
      <c r="AC28" s="89"/>
      <c r="AD28" s="62" t="s">
        <v>80</v>
      </c>
      <c r="AE28" s="58"/>
      <c r="AF28" s="315"/>
      <c r="AG28" s="123"/>
      <c r="AH28" s="117"/>
      <c r="AI28" s="124">
        <f t="shared" ca="1" si="15"/>
        <v>0</v>
      </c>
      <c r="AJ28" s="45"/>
      <c r="AK28" s="127"/>
      <c r="AL28" s="126"/>
      <c r="AM28" s="320">
        <f>IF($R28=$A$30,ROUND(ROUND('stawki wynagrodzeń'!$O$6*AN28,2),0),0)</f>
        <v>0</v>
      </c>
      <c r="AN28" s="128"/>
      <c r="AO28" s="127"/>
      <c r="AP28" s="126"/>
      <c r="AQ28" s="320">
        <f>IF($R28=$A$30,ROUND(ROUND('stawki wynagrodzeń'!$O$6*AR28,2),0),0)</f>
        <v>0</v>
      </c>
      <c r="AR28" s="128"/>
      <c r="AS28" s="127"/>
      <c r="AT28" s="126"/>
      <c r="AU28" s="320">
        <f>IF($R28=$A$30,ROUND(ROUND('stawki wynagrodzeń'!$O$6*AV28,2),0),0)</f>
        <v>0</v>
      </c>
      <c r="AV28" s="128"/>
      <c r="AW28" s="127"/>
      <c r="AX28" s="126"/>
      <c r="AY28" s="320">
        <f>IF($R28=$A$30,ROUND(ROUND('stawki wynagrodzeń'!$O$6*AZ28,2),0),0)</f>
        <v>0</v>
      </c>
      <c r="AZ28" s="128"/>
      <c r="BA28" s="322">
        <f t="shared" si="16"/>
        <v>0</v>
      </c>
      <c r="BB28" s="323">
        <f t="shared" si="17"/>
        <v>0</v>
      </c>
      <c r="BC28" s="127"/>
      <c r="BD28" s="126"/>
      <c r="BE28" s="136">
        <f t="shared" si="18"/>
        <v>0</v>
      </c>
      <c r="BF28" s="137"/>
      <c r="BG28" s="127"/>
      <c r="BH28" s="126"/>
      <c r="BI28" s="136">
        <f t="shared" si="19"/>
        <v>0</v>
      </c>
      <c r="BJ28" s="137"/>
      <c r="BK28" s="127"/>
      <c r="BL28" s="126"/>
      <c r="BM28" s="136">
        <f t="shared" si="20"/>
        <v>0</v>
      </c>
      <c r="BN28" s="137"/>
      <c r="BO28" s="127"/>
      <c r="BP28" s="126"/>
      <c r="BQ28" s="136">
        <f t="shared" si="21"/>
        <v>0</v>
      </c>
      <c r="BR28" s="137"/>
      <c r="BS28" s="127"/>
      <c r="BT28" s="126"/>
      <c r="BU28" s="136">
        <f t="shared" si="22"/>
        <v>0</v>
      </c>
      <c r="BV28" s="137"/>
      <c r="BW28" s="127"/>
      <c r="BX28" s="126"/>
      <c r="BY28" s="136">
        <f t="shared" si="23"/>
        <v>0</v>
      </c>
      <c r="BZ28" s="137"/>
      <c r="CA28" s="127"/>
      <c r="CB28" s="126"/>
      <c r="CC28" s="136">
        <f t="shared" si="28"/>
        <v>0</v>
      </c>
      <c r="CD28" s="137"/>
      <c r="CE28" s="115">
        <f t="shared" si="29"/>
        <v>0</v>
      </c>
      <c r="CF28" s="409">
        <f t="shared" si="30"/>
        <v>0</v>
      </c>
      <c r="CG28" s="411">
        <f t="shared" ca="1" si="24"/>
        <v>0</v>
      </c>
      <c r="CH28" s="143">
        <f t="shared" ca="1" si="31"/>
        <v>0</v>
      </c>
      <c r="CI28" s="143">
        <f t="shared" ca="1" si="25"/>
        <v>0</v>
      </c>
      <c r="CJ28" s="144" t="str">
        <f t="shared" ca="1" si="6"/>
        <v/>
      </c>
      <c r="CK28" s="34" t="str">
        <f t="shared" si="26"/>
        <v/>
      </c>
      <c r="CL28" s="20"/>
    </row>
    <row r="29" spans="1:90" s="36" customFormat="1" x14ac:dyDescent="0.2">
      <c r="A29" s="18"/>
      <c r="C29" s="37">
        <v>21</v>
      </c>
      <c r="D29" s="75" t="str">
        <f t="shared" si="7"/>
        <v>żż</v>
      </c>
      <c r="E29" s="69">
        <f t="shared" si="8"/>
        <v>0</v>
      </c>
      <c r="F29" s="69">
        <f t="shared" si="9"/>
        <v>0</v>
      </c>
      <c r="G29" s="188">
        <f t="shared" si="27"/>
        <v>0</v>
      </c>
      <c r="H29" s="288" t="str">
        <f t="shared" ca="1" si="10"/>
        <v/>
      </c>
      <c r="I29" s="288" t="str">
        <f t="shared" si="11"/>
        <v/>
      </c>
      <c r="J29" s="289" t="str">
        <f t="shared" si="12"/>
        <v>% stażu pracy</v>
      </c>
      <c r="K29" s="289" t="str">
        <f t="shared" si="13"/>
        <v>wrzesieńKwoty do wstawienia - dodatek motywacyjny</v>
      </c>
      <c r="L29" s="287" t="str">
        <f t="shared" si="14"/>
        <v/>
      </c>
      <c r="M29" s="83"/>
      <c r="N29" s="84"/>
      <c r="O29" s="286"/>
      <c r="P29" s="94"/>
      <c r="Q29" s="95">
        <v>18</v>
      </c>
      <c r="R29" s="61" t="s">
        <v>164</v>
      </c>
      <c r="S29" s="108"/>
      <c r="T29" s="107"/>
      <c r="U29" s="102"/>
      <c r="V29" s="62"/>
      <c r="W29" s="148" t="s">
        <v>68</v>
      </c>
      <c r="X29" s="306" t="s">
        <v>200</v>
      </c>
      <c r="Y29" s="99" t="s">
        <v>104</v>
      </c>
      <c r="Z29" s="100"/>
      <c r="AA29" s="115">
        <f>IF(OR(M29="",N29="",P29=""),0,IF(OR(R29=$A$30,R29=$A$31,R29=$A$32),ROUND(P29/Q29*VLOOKUP(Y29,'stawki wynagrodzeń'!$A$4:$G$17,HLOOKUP(IF(AND(X29=$A$44,W29=$A$40),$A$41,IF(AND(X29=$A$44,W29=$A$41),$A$42,W29)),'stawki wynagrodzeń'!$D$4:$G$5,2,FALSE),FALSE),2),0))</f>
        <v>0</v>
      </c>
      <c r="AB29" s="116">
        <f>IF(OR(M29="",N29="",P29=""),0,IF(OR(R29=$A$30,R29=$A$31,R29=$A$32),ROUND(P29/Q29*VLOOKUP(Y29,'stawki wynagrodzeń'!$I$4:$O$17,HLOOKUP(IF(AND(X29=$A$44,W29=$A$40),$A$41,IF(AND(X29=$A$44,W29=$A$41),$A$42,W29)),'stawki wynagrodzeń'!$D$4:$G$5,2,FALSE),FALSE),2),0))</f>
        <v>0</v>
      </c>
      <c r="AC29" s="89"/>
      <c r="AD29" s="62" t="s">
        <v>80</v>
      </c>
      <c r="AE29" s="58"/>
      <c r="AF29" s="315"/>
      <c r="AG29" s="123"/>
      <c r="AH29" s="117"/>
      <c r="AI29" s="124">
        <f t="shared" ca="1" si="15"/>
        <v>0</v>
      </c>
      <c r="AJ29" s="45"/>
      <c r="AK29" s="127"/>
      <c r="AL29" s="126"/>
      <c r="AM29" s="320">
        <f>IF($R29=$A$30,ROUND(ROUND('stawki wynagrodzeń'!$O$6*AN29,2),0),0)</f>
        <v>0</v>
      </c>
      <c r="AN29" s="128"/>
      <c r="AO29" s="127"/>
      <c r="AP29" s="126"/>
      <c r="AQ29" s="320">
        <f>IF($R29=$A$30,ROUND(ROUND('stawki wynagrodzeń'!$O$6*AR29,2),0),0)</f>
        <v>0</v>
      </c>
      <c r="AR29" s="128"/>
      <c r="AS29" s="127"/>
      <c r="AT29" s="126"/>
      <c r="AU29" s="320">
        <f>IF($R29=$A$30,ROUND(ROUND('stawki wynagrodzeń'!$O$6*AV29,2),0),0)</f>
        <v>0</v>
      </c>
      <c r="AV29" s="128"/>
      <c r="AW29" s="127"/>
      <c r="AX29" s="126"/>
      <c r="AY29" s="320">
        <f>IF($R29=$A$30,ROUND(ROUND('stawki wynagrodzeń'!$O$6*AZ29,2),0),0)</f>
        <v>0</v>
      </c>
      <c r="AZ29" s="128"/>
      <c r="BA29" s="322">
        <f t="shared" si="16"/>
        <v>0</v>
      </c>
      <c r="BB29" s="323">
        <f t="shared" si="17"/>
        <v>0</v>
      </c>
      <c r="BC29" s="127"/>
      <c r="BD29" s="126"/>
      <c r="BE29" s="136">
        <f t="shared" si="18"/>
        <v>0</v>
      </c>
      <c r="BF29" s="137"/>
      <c r="BG29" s="127"/>
      <c r="BH29" s="126"/>
      <c r="BI29" s="136">
        <f t="shared" si="19"/>
        <v>0</v>
      </c>
      <c r="BJ29" s="137"/>
      <c r="BK29" s="127"/>
      <c r="BL29" s="126"/>
      <c r="BM29" s="136">
        <f t="shared" si="20"/>
        <v>0</v>
      </c>
      <c r="BN29" s="137"/>
      <c r="BO29" s="127"/>
      <c r="BP29" s="126"/>
      <c r="BQ29" s="136">
        <f t="shared" si="21"/>
        <v>0</v>
      </c>
      <c r="BR29" s="137"/>
      <c r="BS29" s="127"/>
      <c r="BT29" s="126"/>
      <c r="BU29" s="136">
        <f t="shared" si="22"/>
        <v>0</v>
      </c>
      <c r="BV29" s="137"/>
      <c r="BW29" s="127"/>
      <c r="BX29" s="126"/>
      <c r="BY29" s="136">
        <f t="shared" si="23"/>
        <v>0</v>
      </c>
      <c r="BZ29" s="137"/>
      <c r="CA29" s="127"/>
      <c r="CB29" s="126"/>
      <c r="CC29" s="136">
        <f t="shared" si="28"/>
        <v>0</v>
      </c>
      <c r="CD29" s="137"/>
      <c r="CE29" s="115">
        <f t="shared" si="29"/>
        <v>0</v>
      </c>
      <c r="CF29" s="409">
        <f t="shared" si="30"/>
        <v>0</v>
      </c>
      <c r="CG29" s="411">
        <f t="shared" ca="1" si="24"/>
        <v>0</v>
      </c>
      <c r="CH29" s="143">
        <f t="shared" ca="1" si="31"/>
        <v>0</v>
      </c>
      <c r="CI29" s="143">
        <f t="shared" ca="1" si="25"/>
        <v>0</v>
      </c>
      <c r="CJ29" s="144" t="str">
        <f t="shared" ca="1" si="6"/>
        <v/>
      </c>
      <c r="CK29" s="34" t="str">
        <f t="shared" si="26"/>
        <v/>
      </c>
      <c r="CL29" s="20"/>
    </row>
    <row r="30" spans="1:90" s="36" customFormat="1" x14ac:dyDescent="0.2">
      <c r="A30" s="18" t="s">
        <v>164</v>
      </c>
      <c r="C30" s="37">
        <v>22</v>
      </c>
      <c r="D30" s="75" t="str">
        <f t="shared" si="7"/>
        <v>żż</v>
      </c>
      <c r="E30" s="69">
        <f t="shared" si="8"/>
        <v>0</v>
      </c>
      <c r="F30" s="69">
        <f t="shared" si="9"/>
        <v>0</v>
      </c>
      <c r="G30" s="188">
        <f t="shared" si="27"/>
        <v>0</v>
      </c>
      <c r="H30" s="288" t="str">
        <f t="shared" ca="1" si="10"/>
        <v/>
      </c>
      <c r="I30" s="288" t="str">
        <f t="shared" si="11"/>
        <v/>
      </c>
      <c r="J30" s="289" t="str">
        <f t="shared" si="12"/>
        <v>% stażu pracy</v>
      </c>
      <c r="K30" s="289" t="str">
        <f t="shared" si="13"/>
        <v>wrzesieńKwoty do wstawienia - dodatek motywacyjny</v>
      </c>
      <c r="L30" s="287" t="str">
        <f t="shared" si="14"/>
        <v/>
      </c>
      <c r="M30" s="83"/>
      <c r="N30" s="84"/>
      <c r="O30" s="286"/>
      <c r="P30" s="94"/>
      <c r="Q30" s="95">
        <v>18</v>
      </c>
      <c r="R30" s="61" t="s">
        <v>164</v>
      </c>
      <c r="S30" s="108"/>
      <c r="T30" s="107"/>
      <c r="U30" s="102"/>
      <c r="V30" s="62"/>
      <c r="W30" s="148" t="s">
        <v>68</v>
      </c>
      <c r="X30" s="306" t="s">
        <v>200</v>
      </c>
      <c r="Y30" s="99" t="s">
        <v>104</v>
      </c>
      <c r="Z30" s="100"/>
      <c r="AA30" s="115">
        <f>IF(OR(M30="",N30="",P30=""),0,IF(OR(R30=$A$30,R30=$A$31,R30=$A$32),ROUND(P30/Q30*VLOOKUP(Y30,'stawki wynagrodzeń'!$A$4:$G$17,HLOOKUP(IF(AND(X30=$A$44,W30=$A$40),$A$41,IF(AND(X30=$A$44,W30=$A$41),$A$42,W30)),'stawki wynagrodzeń'!$D$4:$G$5,2,FALSE),FALSE),2),0))</f>
        <v>0</v>
      </c>
      <c r="AB30" s="116">
        <f>IF(OR(M30="",N30="",P30=""),0,IF(OR(R30=$A$30,R30=$A$31,R30=$A$32),ROUND(P30/Q30*VLOOKUP(Y30,'stawki wynagrodzeń'!$I$4:$O$17,HLOOKUP(IF(AND(X30=$A$44,W30=$A$40),$A$41,IF(AND(X30=$A$44,W30=$A$41),$A$42,W30)),'stawki wynagrodzeń'!$D$4:$G$5,2,FALSE),FALSE),2),0))</f>
        <v>0</v>
      </c>
      <c r="AC30" s="89"/>
      <c r="AD30" s="62" t="s">
        <v>80</v>
      </c>
      <c r="AE30" s="58"/>
      <c r="AF30" s="315"/>
      <c r="AG30" s="123"/>
      <c r="AH30" s="117"/>
      <c r="AI30" s="124">
        <f t="shared" ca="1" si="15"/>
        <v>0</v>
      </c>
      <c r="AJ30" s="45"/>
      <c r="AK30" s="127"/>
      <c r="AL30" s="126"/>
      <c r="AM30" s="320">
        <f>IF($R30=$A$30,ROUND(ROUND('stawki wynagrodzeń'!$O$6*AN30,2),0),0)</f>
        <v>0</v>
      </c>
      <c r="AN30" s="128"/>
      <c r="AO30" s="127"/>
      <c r="AP30" s="126"/>
      <c r="AQ30" s="320">
        <f>IF($R30=$A$30,ROUND(ROUND('stawki wynagrodzeń'!$O$6*AR30,2),0),0)</f>
        <v>0</v>
      </c>
      <c r="AR30" s="128"/>
      <c r="AS30" s="127"/>
      <c r="AT30" s="126"/>
      <c r="AU30" s="320">
        <f>IF($R30=$A$30,ROUND(ROUND('stawki wynagrodzeń'!$O$6*AV30,2),0),0)</f>
        <v>0</v>
      </c>
      <c r="AV30" s="128"/>
      <c r="AW30" s="127"/>
      <c r="AX30" s="126"/>
      <c r="AY30" s="320">
        <f>IF($R30=$A$30,ROUND(ROUND('stawki wynagrodzeń'!$O$6*AZ30,2),0),0)</f>
        <v>0</v>
      </c>
      <c r="AZ30" s="128"/>
      <c r="BA30" s="322">
        <f t="shared" si="16"/>
        <v>0</v>
      </c>
      <c r="BB30" s="323">
        <f t="shared" si="17"/>
        <v>0</v>
      </c>
      <c r="BC30" s="127"/>
      <c r="BD30" s="126"/>
      <c r="BE30" s="136">
        <f t="shared" si="18"/>
        <v>0</v>
      </c>
      <c r="BF30" s="137"/>
      <c r="BG30" s="127"/>
      <c r="BH30" s="126"/>
      <c r="BI30" s="136">
        <f t="shared" si="19"/>
        <v>0</v>
      </c>
      <c r="BJ30" s="137"/>
      <c r="BK30" s="127"/>
      <c r="BL30" s="126"/>
      <c r="BM30" s="136">
        <f t="shared" si="20"/>
        <v>0</v>
      </c>
      <c r="BN30" s="137"/>
      <c r="BO30" s="127"/>
      <c r="BP30" s="126"/>
      <c r="BQ30" s="136">
        <f t="shared" si="21"/>
        <v>0</v>
      </c>
      <c r="BR30" s="137"/>
      <c r="BS30" s="127"/>
      <c r="BT30" s="126"/>
      <c r="BU30" s="136">
        <f t="shared" si="22"/>
        <v>0</v>
      </c>
      <c r="BV30" s="137"/>
      <c r="BW30" s="127"/>
      <c r="BX30" s="126"/>
      <c r="BY30" s="136">
        <f t="shared" si="23"/>
        <v>0</v>
      </c>
      <c r="BZ30" s="137"/>
      <c r="CA30" s="127"/>
      <c r="CB30" s="126"/>
      <c r="CC30" s="136">
        <f t="shared" si="28"/>
        <v>0</v>
      </c>
      <c r="CD30" s="137"/>
      <c r="CE30" s="115">
        <f t="shared" si="29"/>
        <v>0</v>
      </c>
      <c r="CF30" s="409">
        <f t="shared" si="30"/>
        <v>0</v>
      </c>
      <c r="CG30" s="411">
        <f t="shared" ca="1" si="24"/>
        <v>0</v>
      </c>
      <c r="CH30" s="143">
        <f t="shared" ca="1" si="31"/>
        <v>0</v>
      </c>
      <c r="CI30" s="143">
        <f t="shared" ca="1" si="25"/>
        <v>0</v>
      </c>
      <c r="CJ30" s="144" t="str">
        <f t="shared" ca="1" si="6"/>
        <v/>
      </c>
      <c r="CK30" s="34" t="str">
        <f t="shared" si="26"/>
        <v/>
      </c>
      <c r="CL30" s="20"/>
    </row>
    <row r="31" spans="1:90" s="36" customFormat="1" x14ac:dyDescent="0.2">
      <c r="A31" s="18" t="s">
        <v>168</v>
      </c>
      <c r="C31" s="37">
        <v>23</v>
      </c>
      <c r="D31" s="75" t="str">
        <f t="shared" si="7"/>
        <v>żż</v>
      </c>
      <c r="E31" s="69">
        <f t="shared" si="8"/>
        <v>0</v>
      </c>
      <c r="F31" s="69">
        <f t="shared" si="9"/>
        <v>0</v>
      </c>
      <c r="G31" s="188">
        <f t="shared" si="27"/>
        <v>0</v>
      </c>
      <c r="H31" s="288" t="str">
        <f t="shared" ca="1" si="10"/>
        <v/>
      </c>
      <c r="I31" s="288" t="str">
        <f t="shared" si="11"/>
        <v/>
      </c>
      <c r="J31" s="289" t="str">
        <f t="shared" si="12"/>
        <v>% stażu pracy</v>
      </c>
      <c r="K31" s="289" t="str">
        <f t="shared" si="13"/>
        <v>wrzesieńKwoty do wstawienia - dodatek motywacyjny</v>
      </c>
      <c r="L31" s="287" t="str">
        <f t="shared" si="14"/>
        <v/>
      </c>
      <c r="M31" s="83"/>
      <c r="N31" s="84"/>
      <c r="O31" s="286"/>
      <c r="P31" s="94"/>
      <c r="Q31" s="95">
        <v>18</v>
      </c>
      <c r="R31" s="61" t="s">
        <v>164</v>
      </c>
      <c r="S31" s="108"/>
      <c r="T31" s="107"/>
      <c r="U31" s="102"/>
      <c r="V31" s="62"/>
      <c r="W31" s="148" t="s">
        <v>68</v>
      </c>
      <c r="X31" s="306" t="s">
        <v>200</v>
      </c>
      <c r="Y31" s="99" t="s">
        <v>104</v>
      </c>
      <c r="Z31" s="100"/>
      <c r="AA31" s="115">
        <f>IF(OR(M31="",N31="",P31=""),0,IF(OR(R31=$A$30,R31=$A$31,R31=$A$32),ROUND(P31/Q31*VLOOKUP(Y31,'stawki wynagrodzeń'!$A$4:$G$17,HLOOKUP(IF(AND(X31=$A$44,W31=$A$40),$A$41,IF(AND(X31=$A$44,W31=$A$41),$A$42,W31)),'stawki wynagrodzeń'!$D$4:$G$5,2,FALSE),FALSE),2),0))</f>
        <v>0</v>
      </c>
      <c r="AB31" s="116">
        <f>IF(OR(M31="",N31="",P31=""),0,IF(OR(R31=$A$30,R31=$A$31,R31=$A$32),ROUND(P31/Q31*VLOOKUP(Y31,'stawki wynagrodzeń'!$I$4:$O$17,HLOOKUP(IF(AND(X31=$A$44,W31=$A$40),$A$41,IF(AND(X31=$A$44,W31=$A$41),$A$42,W31)),'stawki wynagrodzeń'!$D$4:$G$5,2,FALSE),FALSE),2),0))</f>
        <v>0</v>
      </c>
      <c r="AC31" s="89"/>
      <c r="AD31" s="62" t="s">
        <v>80</v>
      </c>
      <c r="AE31" s="58"/>
      <c r="AF31" s="315"/>
      <c r="AG31" s="123"/>
      <c r="AH31" s="117"/>
      <c r="AI31" s="124">
        <f t="shared" ca="1" si="15"/>
        <v>0</v>
      </c>
      <c r="AJ31" s="45"/>
      <c r="AK31" s="127"/>
      <c r="AL31" s="126"/>
      <c r="AM31" s="320">
        <f>IF($R31=$A$30,ROUND(ROUND('stawki wynagrodzeń'!$O$6*AN31,2),0),0)</f>
        <v>0</v>
      </c>
      <c r="AN31" s="128"/>
      <c r="AO31" s="127"/>
      <c r="AP31" s="126"/>
      <c r="AQ31" s="320">
        <f>IF($R31=$A$30,ROUND(ROUND('stawki wynagrodzeń'!$O$6*AR31,2),0),0)</f>
        <v>0</v>
      </c>
      <c r="AR31" s="128"/>
      <c r="AS31" s="127"/>
      <c r="AT31" s="126"/>
      <c r="AU31" s="320">
        <f>IF($R31=$A$30,ROUND(ROUND('stawki wynagrodzeń'!$O$6*AV31,2),0),0)</f>
        <v>0</v>
      </c>
      <c r="AV31" s="128"/>
      <c r="AW31" s="127"/>
      <c r="AX31" s="126"/>
      <c r="AY31" s="320">
        <f>IF($R31=$A$30,ROUND(ROUND('stawki wynagrodzeń'!$O$6*AZ31,2),0),0)</f>
        <v>0</v>
      </c>
      <c r="AZ31" s="128"/>
      <c r="BA31" s="322">
        <f t="shared" si="16"/>
        <v>0</v>
      </c>
      <c r="BB31" s="323">
        <f t="shared" si="17"/>
        <v>0</v>
      </c>
      <c r="BC31" s="127"/>
      <c r="BD31" s="126"/>
      <c r="BE31" s="136">
        <f t="shared" si="18"/>
        <v>0</v>
      </c>
      <c r="BF31" s="137"/>
      <c r="BG31" s="127"/>
      <c r="BH31" s="126"/>
      <c r="BI31" s="136">
        <f t="shared" si="19"/>
        <v>0</v>
      </c>
      <c r="BJ31" s="137"/>
      <c r="BK31" s="127"/>
      <c r="BL31" s="126"/>
      <c r="BM31" s="136">
        <f t="shared" si="20"/>
        <v>0</v>
      </c>
      <c r="BN31" s="137"/>
      <c r="BO31" s="127"/>
      <c r="BP31" s="126"/>
      <c r="BQ31" s="136">
        <f t="shared" si="21"/>
        <v>0</v>
      </c>
      <c r="BR31" s="137"/>
      <c r="BS31" s="127"/>
      <c r="BT31" s="126"/>
      <c r="BU31" s="136">
        <f t="shared" si="22"/>
        <v>0</v>
      </c>
      <c r="BV31" s="137"/>
      <c r="BW31" s="127"/>
      <c r="BX31" s="126"/>
      <c r="BY31" s="136">
        <f t="shared" si="23"/>
        <v>0</v>
      </c>
      <c r="BZ31" s="137"/>
      <c r="CA31" s="127"/>
      <c r="CB31" s="126"/>
      <c r="CC31" s="136">
        <f t="shared" si="28"/>
        <v>0</v>
      </c>
      <c r="CD31" s="137"/>
      <c r="CE31" s="115">
        <f t="shared" si="29"/>
        <v>0</v>
      </c>
      <c r="CF31" s="409">
        <f t="shared" si="30"/>
        <v>0</v>
      </c>
      <c r="CG31" s="411">
        <f t="shared" ca="1" si="24"/>
        <v>0</v>
      </c>
      <c r="CH31" s="143">
        <f t="shared" ca="1" si="31"/>
        <v>0</v>
      </c>
      <c r="CI31" s="143">
        <f t="shared" ca="1" si="25"/>
        <v>0</v>
      </c>
      <c r="CJ31" s="144" t="str">
        <f t="shared" ca="1" si="6"/>
        <v/>
      </c>
      <c r="CK31" s="34" t="str">
        <f t="shared" si="26"/>
        <v/>
      </c>
      <c r="CL31" s="20"/>
    </row>
    <row r="32" spans="1:90" s="36" customFormat="1" x14ac:dyDescent="0.2">
      <c r="A32" s="18" t="s">
        <v>169</v>
      </c>
      <c r="C32" s="37">
        <v>24</v>
      </c>
      <c r="D32" s="75" t="str">
        <f t="shared" si="7"/>
        <v>żż</v>
      </c>
      <c r="E32" s="69">
        <f t="shared" si="8"/>
        <v>0</v>
      </c>
      <c r="F32" s="69">
        <f t="shared" si="9"/>
        <v>0</v>
      </c>
      <c r="G32" s="188">
        <f t="shared" si="27"/>
        <v>0</v>
      </c>
      <c r="H32" s="288" t="str">
        <f t="shared" ca="1" si="10"/>
        <v/>
      </c>
      <c r="I32" s="288" t="str">
        <f t="shared" si="11"/>
        <v/>
      </c>
      <c r="J32" s="289" t="str">
        <f t="shared" si="12"/>
        <v>% stażu pracy</v>
      </c>
      <c r="K32" s="289" t="str">
        <f t="shared" si="13"/>
        <v>wrzesieńKwoty do wstawienia - dodatek motywacyjny</v>
      </c>
      <c r="L32" s="287" t="str">
        <f t="shared" si="14"/>
        <v/>
      </c>
      <c r="M32" s="83"/>
      <c r="N32" s="84"/>
      <c r="O32" s="286"/>
      <c r="P32" s="94"/>
      <c r="Q32" s="95">
        <v>18</v>
      </c>
      <c r="R32" s="61" t="s">
        <v>164</v>
      </c>
      <c r="S32" s="108"/>
      <c r="T32" s="107"/>
      <c r="U32" s="102"/>
      <c r="V32" s="62"/>
      <c r="W32" s="148" t="s">
        <v>68</v>
      </c>
      <c r="X32" s="306" t="s">
        <v>200</v>
      </c>
      <c r="Y32" s="99" t="s">
        <v>104</v>
      </c>
      <c r="Z32" s="100"/>
      <c r="AA32" s="115">
        <f>IF(OR(M32="",N32="",P32=""),0,IF(OR(R32=$A$30,R32=$A$31,R32=$A$32),ROUND(P32/Q32*VLOOKUP(Y32,'stawki wynagrodzeń'!$A$4:$G$17,HLOOKUP(IF(AND(X32=$A$44,W32=$A$40),$A$41,IF(AND(X32=$A$44,W32=$A$41),$A$42,W32)),'stawki wynagrodzeń'!$D$4:$G$5,2,FALSE),FALSE),2),0))</f>
        <v>0</v>
      </c>
      <c r="AB32" s="116">
        <f>IF(OR(M32="",N32="",P32=""),0,IF(OR(R32=$A$30,R32=$A$31,R32=$A$32),ROUND(P32/Q32*VLOOKUP(Y32,'stawki wynagrodzeń'!$I$4:$O$17,HLOOKUP(IF(AND(X32=$A$44,W32=$A$40),$A$41,IF(AND(X32=$A$44,W32=$A$41),$A$42,W32)),'stawki wynagrodzeń'!$D$4:$G$5,2,FALSE),FALSE),2),0))</f>
        <v>0</v>
      </c>
      <c r="AC32" s="89"/>
      <c r="AD32" s="62" t="s">
        <v>80</v>
      </c>
      <c r="AE32" s="58"/>
      <c r="AF32" s="315"/>
      <c r="AG32" s="123"/>
      <c r="AH32" s="117"/>
      <c r="AI32" s="124">
        <f t="shared" ca="1" si="15"/>
        <v>0</v>
      </c>
      <c r="AJ32" s="45"/>
      <c r="AK32" s="127"/>
      <c r="AL32" s="126"/>
      <c r="AM32" s="320">
        <f>IF($R32=$A$30,ROUND(ROUND('stawki wynagrodzeń'!$O$6*AN32,2),0),0)</f>
        <v>0</v>
      </c>
      <c r="AN32" s="128"/>
      <c r="AO32" s="127"/>
      <c r="AP32" s="126"/>
      <c r="AQ32" s="320">
        <f>IF($R32=$A$30,ROUND(ROUND('stawki wynagrodzeń'!$O$6*AR32,2),0),0)</f>
        <v>0</v>
      </c>
      <c r="AR32" s="128"/>
      <c r="AS32" s="127"/>
      <c r="AT32" s="126"/>
      <c r="AU32" s="320">
        <f>IF($R32=$A$30,ROUND(ROUND('stawki wynagrodzeń'!$O$6*AV32,2),0),0)</f>
        <v>0</v>
      </c>
      <c r="AV32" s="128"/>
      <c r="AW32" s="127"/>
      <c r="AX32" s="126"/>
      <c r="AY32" s="320">
        <f>IF($R32=$A$30,ROUND(ROUND('stawki wynagrodzeń'!$O$6*AZ32,2),0),0)</f>
        <v>0</v>
      </c>
      <c r="AZ32" s="128"/>
      <c r="BA32" s="322">
        <f t="shared" si="16"/>
        <v>0</v>
      </c>
      <c r="BB32" s="323">
        <f t="shared" si="17"/>
        <v>0</v>
      </c>
      <c r="BC32" s="127"/>
      <c r="BD32" s="126"/>
      <c r="BE32" s="136">
        <f t="shared" si="18"/>
        <v>0</v>
      </c>
      <c r="BF32" s="137"/>
      <c r="BG32" s="127"/>
      <c r="BH32" s="126"/>
      <c r="BI32" s="136">
        <f t="shared" si="19"/>
        <v>0</v>
      </c>
      <c r="BJ32" s="137"/>
      <c r="BK32" s="127"/>
      <c r="BL32" s="126"/>
      <c r="BM32" s="136">
        <f t="shared" si="20"/>
        <v>0</v>
      </c>
      <c r="BN32" s="137"/>
      <c r="BO32" s="127"/>
      <c r="BP32" s="126"/>
      <c r="BQ32" s="136">
        <f t="shared" si="21"/>
        <v>0</v>
      </c>
      <c r="BR32" s="137"/>
      <c r="BS32" s="127"/>
      <c r="BT32" s="126"/>
      <c r="BU32" s="136">
        <f t="shared" si="22"/>
        <v>0</v>
      </c>
      <c r="BV32" s="137"/>
      <c r="BW32" s="127"/>
      <c r="BX32" s="126"/>
      <c r="BY32" s="136">
        <f t="shared" si="23"/>
        <v>0</v>
      </c>
      <c r="BZ32" s="137"/>
      <c r="CA32" s="127"/>
      <c r="CB32" s="126"/>
      <c r="CC32" s="136">
        <f t="shared" si="28"/>
        <v>0</v>
      </c>
      <c r="CD32" s="137"/>
      <c r="CE32" s="115">
        <f t="shared" si="29"/>
        <v>0</v>
      </c>
      <c r="CF32" s="409">
        <f t="shared" si="30"/>
        <v>0</v>
      </c>
      <c r="CG32" s="411">
        <f t="shared" ca="1" si="24"/>
        <v>0</v>
      </c>
      <c r="CH32" s="143">
        <f t="shared" ca="1" si="31"/>
        <v>0</v>
      </c>
      <c r="CI32" s="143">
        <f t="shared" ca="1" si="25"/>
        <v>0</v>
      </c>
      <c r="CJ32" s="144" t="str">
        <f t="shared" ca="1" si="6"/>
        <v/>
      </c>
      <c r="CK32" s="34" t="str">
        <f t="shared" si="26"/>
        <v/>
      </c>
      <c r="CL32" s="20"/>
    </row>
    <row r="33" spans="1:90" s="36" customFormat="1" x14ac:dyDescent="0.2">
      <c r="A33" s="18" t="s">
        <v>94</v>
      </c>
      <c r="C33" s="37">
        <v>25</v>
      </c>
      <c r="D33" s="75" t="str">
        <f t="shared" si="7"/>
        <v>żż</v>
      </c>
      <c r="E33" s="69">
        <f t="shared" si="8"/>
        <v>0</v>
      </c>
      <c r="F33" s="69">
        <f t="shared" si="9"/>
        <v>0</v>
      </c>
      <c r="G33" s="188">
        <f t="shared" si="27"/>
        <v>0</v>
      </c>
      <c r="H33" s="288" t="str">
        <f t="shared" ca="1" si="10"/>
        <v/>
      </c>
      <c r="I33" s="288" t="str">
        <f t="shared" si="11"/>
        <v/>
      </c>
      <c r="J33" s="289" t="str">
        <f t="shared" si="12"/>
        <v>% stażu pracy</v>
      </c>
      <c r="K33" s="289" t="str">
        <f t="shared" si="13"/>
        <v>wrzesieńKwoty do wstawienia - dodatek motywacyjny</v>
      </c>
      <c r="L33" s="287" t="str">
        <f t="shared" si="14"/>
        <v/>
      </c>
      <c r="M33" s="83"/>
      <c r="N33" s="84"/>
      <c r="O33" s="286"/>
      <c r="P33" s="94"/>
      <c r="Q33" s="95">
        <v>18</v>
      </c>
      <c r="R33" s="61" t="s">
        <v>164</v>
      </c>
      <c r="S33" s="108"/>
      <c r="T33" s="107"/>
      <c r="U33" s="102"/>
      <c r="V33" s="62"/>
      <c r="W33" s="148" t="s">
        <v>68</v>
      </c>
      <c r="X33" s="306" t="s">
        <v>200</v>
      </c>
      <c r="Y33" s="99" t="s">
        <v>104</v>
      </c>
      <c r="Z33" s="100"/>
      <c r="AA33" s="115">
        <f>IF(OR(M33="",N33="",P33=""),0,IF(OR(R33=$A$30,R33=$A$31,R33=$A$32),ROUND(P33/Q33*VLOOKUP(Y33,'stawki wynagrodzeń'!$A$4:$G$17,HLOOKUP(IF(AND(X33=$A$44,W33=$A$40),$A$41,IF(AND(X33=$A$44,W33=$A$41),$A$42,W33)),'stawki wynagrodzeń'!$D$4:$G$5,2,FALSE),FALSE),2),0))</f>
        <v>0</v>
      </c>
      <c r="AB33" s="116">
        <f>IF(OR(M33="",N33="",P33=""),0,IF(OR(R33=$A$30,R33=$A$31,R33=$A$32),ROUND(P33/Q33*VLOOKUP(Y33,'stawki wynagrodzeń'!$I$4:$O$17,HLOOKUP(IF(AND(X33=$A$44,W33=$A$40),$A$41,IF(AND(X33=$A$44,W33=$A$41),$A$42,W33)),'stawki wynagrodzeń'!$D$4:$G$5,2,FALSE),FALSE),2),0))</f>
        <v>0</v>
      </c>
      <c r="AC33" s="89"/>
      <c r="AD33" s="62" t="s">
        <v>80</v>
      </c>
      <c r="AE33" s="58"/>
      <c r="AF33" s="315"/>
      <c r="AG33" s="123"/>
      <c r="AH33" s="117"/>
      <c r="AI33" s="124">
        <f t="shared" ca="1" si="15"/>
        <v>0</v>
      </c>
      <c r="AJ33" s="45"/>
      <c r="AK33" s="127"/>
      <c r="AL33" s="126"/>
      <c r="AM33" s="320">
        <f>IF($R33=$A$30,ROUND(ROUND('stawki wynagrodzeń'!$O$6*AN33,2),0),0)</f>
        <v>0</v>
      </c>
      <c r="AN33" s="128"/>
      <c r="AO33" s="127"/>
      <c r="AP33" s="126"/>
      <c r="AQ33" s="320">
        <f>IF($R33=$A$30,ROUND(ROUND('stawki wynagrodzeń'!$O$6*AR33,2),0),0)</f>
        <v>0</v>
      </c>
      <c r="AR33" s="128"/>
      <c r="AS33" s="127"/>
      <c r="AT33" s="126"/>
      <c r="AU33" s="320">
        <f>IF($R33=$A$30,ROUND(ROUND('stawki wynagrodzeń'!$O$6*AV33,2),0),0)</f>
        <v>0</v>
      </c>
      <c r="AV33" s="128"/>
      <c r="AW33" s="127"/>
      <c r="AX33" s="126"/>
      <c r="AY33" s="320">
        <f>IF($R33=$A$30,ROUND(ROUND('stawki wynagrodzeń'!$O$6*AZ33,2),0),0)</f>
        <v>0</v>
      </c>
      <c r="AZ33" s="128"/>
      <c r="BA33" s="322">
        <f t="shared" si="16"/>
        <v>0</v>
      </c>
      <c r="BB33" s="323">
        <f t="shared" si="17"/>
        <v>0</v>
      </c>
      <c r="BC33" s="127"/>
      <c r="BD33" s="126"/>
      <c r="BE33" s="136">
        <f t="shared" si="18"/>
        <v>0</v>
      </c>
      <c r="BF33" s="137"/>
      <c r="BG33" s="127"/>
      <c r="BH33" s="126"/>
      <c r="BI33" s="136">
        <f t="shared" si="19"/>
        <v>0</v>
      </c>
      <c r="BJ33" s="137"/>
      <c r="BK33" s="127"/>
      <c r="BL33" s="126"/>
      <c r="BM33" s="136">
        <f t="shared" si="20"/>
        <v>0</v>
      </c>
      <c r="BN33" s="137"/>
      <c r="BO33" s="127"/>
      <c r="BP33" s="126"/>
      <c r="BQ33" s="136">
        <f t="shared" si="21"/>
        <v>0</v>
      </c>
      <c r="BR33" s="137"/>
      <c r="BS33" s="127"/>
      <c r="BT33" s="126"/>
      <c r="BU33" s="136">
        <f t="shared" si="22"/>
        <v>0</v>
      </c>
      <c r="BV33" s="137"/>
      <c r="BW33" s="127"/>
      <c r="BX33" s="126"/>
      <c r="BY33" s="136">
        <f t="shared" si="23"/>
        <v>0</v>
      </c>
      <c r="BZ33" s="137"/>
      <c r="CA33" s="127"/>
      <c r="CB33" s="126"/>
      <c r="CC33" s="136">
        <f t="shared" si="28"/>
        <v>0</v>
      </c>
      <c r="CD33" s="137"/>
      <c r="CE33" s="115">
        <f t="shared" si="29"/>
        <v>0</v>
      </c>
      <c r="CF33" s="409">
        <f t="shared" si="30"/>
        <v>0</v>
      </c>
      <c r="CG33" s="411">
        <f t="shared" ca="1" si="24"/>
        <v>0</v>
      </c>
      <c r="CH33" s="143">
        <f t="shared" ca="1" si="31"/>
        <v>0</v>
      </c>
      <c r="CI33" s="143">
        <f t="shared" ca="1" si="25"/>
        <v>0</v>
      </c>
      <c r="CJ33" s="144" t="str">
        <f t="shared" ca="1" si="6"/>
        <v/>
      </c>
      <c r="CK33" s="34" t="str">
        <f t="shared" si="26"/>
        <v/>
      </c>
      <c r="CL33" s="20"/>
    </row>
    <row r="34" spans="1:90" s="36" customFormat="1" x14ac:dyDescent="0.2">
      <c r="A34" s="18" t="s">
        <v>95</v>
      </c>
      <c r="C34" s="37">
        <v>26</v>
      </c>
      <c r="D34" s="75" t="str">
        <f t="shared" si="7"/>
        <v>żż</v>
      </c>
      <c r="E34" s="69">
        <f t="shared" si="8"/>
        <v>0</v>
      </c>
      <c r="F34" s="69">
        <f t="shared" si="9"/>
        <v>0</v>
      </c>
      <c r="G34" s="188">
        <f t="shared" si="27"/>
        <v>0</v>
      </c>
      <c r="H34" s="288" t="str">
        <f t="shared" ca="1" si="10"/>
        <v/>
      </c>
      <c r="I34" s="288" t="str">
        <f t="shared" si="11"/>
        <v/>
      </c>
      <c r="J34" s="289" t="str">
        <f t="shared" si="12"/>
        <v>% stażu pracy</v>
      </c>
      <c r="K34" s="289"/>
      <c r="L34" s="287" t="str">
        <f t="shared" si="14"/>
        <v/>
      </c>
      <c r="M34" s="83"/>
      <c r="N34" s="84"/>
      <c r="O34" s="286"/>
      <c r="P34" s="94"/>
      <c r="Q34" s="95">
        <v>18</v>
      </c>
      <c r="R34" s="61" t="s">
        <v>164</v>
      </c>
      <c r="S34" s="108"/>
      <c r="T34" s="107"/>
      <c r="U34" s="102"/>
      <c r="V34" s="62"/>
      <c r="W34" s="148" t="s">
        <v>68</v>
      </c>
      <c r="X34" s="306" t="s">
        <v>200</v>
      </c>
      <c r="Y34" s="99" t="s">
        <v>104</v>
      </c>
      <c r="Z34" s="100"/>
      <c r="AA34" s="115">
        <f>IF(OR(M34="",N34="",P34=""),0,IF(OR(R34=$A$30,R34=$A$31,R34=$A$32),ROUND(P34/Q34*VLOOKUP(Y34,'stawki wynagrodzeń'!$A$4:$G$17,HLOOKUP(IF(AND(X34=$A$44,W34=$A$40),$A$41,IF(AND(X34=$A$44,W34=$A$41),$A$42,W34)),'stawki wynagrodzeń'!$D$4:$G$5,2,FALSE),FALSE),2),0))</f>
        <v>0</v>
      </c>
      <c r="AB34" s="116">
        <f>IF(OR(M34="",N34="",P34=""),0,IF(OR(R34=$A$30,R34=$A$31,R34=$A$32),ROUND(P34/Q34*VLOOKUP(Y34,'stawki wynagrodzeń'!$I$4:$O$17,HLOOKUP(IF(AND(X34=$A$44,W34=$A$40),$A$41,IF(AND(X34=$A$44,W34=$A$41),$A$42,W34)),'stawki wynagrodzeń'!$D$4:$G$5,2,FALSE),FALSE),2),0))</f>
        <v>0</v>
      </c>
      <c r="AC34" s="89"/>
      <c r="AD34" s="62" t="s">
        <v>80</v>
      </c>
      <c r="AE34" s="58"/>
      <c r="AF34" s="315"/>
      <c r="AG34" s="123"/>
      <c r="AH34" s="117"/>
      <c r="AI34" s="124">
        <f t="shared" ca="1" si="15"/>
        <v>0</v>
      </c>
      <c r="AJ34" s="45"/>
      <c r="AK34" s="127"/>
      <c r="AL34" s="126"/>
      <c r="AM34" s="320">
        <f>IF($R34=$A$30,ROUND(ROUND('stawki wynagrodzeń'!$O$6*AN34,2),0),0)</f>
        <v>0</v>
      </c>
      <c r="AN34" s="128"/>
      <c r="AO34" s="127"/>
      <c r="AP34" s="126"/>
      <c r="AQ34" s="320">
        <f>IF($R34=$A$30,ROUND(ROUND('stawki wynagrodzeń'!$O$6*AR34,2),0),0)</f>
        <v>0</v>
      </c>
      <c r="AR34" s="128"/>
      <c r="AS34" s="127"/>
      <c r="AT34" s="126"/>
      <c r="AU34" s="320">
        <f>IF($R34=$A$30,ROUND(ROUND('stawki wynagrodzeń'!$O$6*AV34,2),0),0)</f>
        <v>0</v>
      </c>
      <c r="AV34" s="128"/>
      <c r="AW34" s="127"/>
      <c r="AX34" s="126"/>
      <c r="AY34" s="320">
        <f>IF($R34=$A$30,ROUND(ROUND('stawki wynagrodzeń'!$O$6*AZ34,2),0),0)</f>
        <v>0</v>
      </c>
      <c r="AZ34" s="128"/>
      <c r="BA34" s="322">
        <f t="shared" si="16"/>
        <v>0</v>
      </c>
      <c r="BB34" s="323">
        <f t="shared" si="17"/>
        <v>0</v>
      </c>
      <c r="BC34" s="127"/>
      <c r="BD34" s="126"/>
      <c r="BE34" s="136">
        <f t="shared" si="18"/>
        <v>0</v>
      </c>
      <c r="BF34" s="137"/>
      <c r="BG34" s="127"/>
      <c r="BH34" s="126"/>
      <c r="BI34" s="136">
        <f t="shared" si="19"/>
        <v>0</v>
      </c>
      <c r="BJ34" s="137"/>
      <c r="BK34" s="127"/>
      <c r="BL34" s="126"/>
      <c r="BM34" s="136">
        <f t="shared" si="20"/>
        <v>0</v>
      </c>
      <c r="BN34" s="137"/>
      <c r="BO34" s="127"/>
      <c r="BP34" s="126"/>
      <c r="BQ34" s="136">
        <f t="shared" si="21"/>
        <v>0</v>
      </c>
      <c r="BR34" s="137"/>
      <c r="BS34" s="127"/>
      <c r="BT34" s="126"/>
      <c r="BU34" s="136">
        <f t="shared" si="22"/>
        <v>0</v>
      </c>
      <c r="BV34" s="137"/>
      <c r="BW34" s="127"/>
      <c r="BX34" s="126"/>
      <c r="BY34" s="136">
        <f t="shared" si="23"/>
        <v>0</v>
      </c>
      <c r="BZ34" s="137"/>
      <c r="CA34" s="127"/>
      <c r="CB34" s="126"/>
      <c r="CC34" s="136">
        <f t="shared" si="28"/>
        <v>0</v>
      </c>
      <c r="CD34" s="137"/>
      <c r="CE34" s="115">
        <f t="shared" si="29"/>
        <v>0</v>
      </c>
      <c r="CF34" s="409">
        <f t="shared" si="30"/>
        <v>0</v>
      </c>
      <c r="CG34" s="411">
        <f t="shared" ca="1" si="24"/>
        <v>0</v>
      </c>
      <c r="CH34" s="143">
        <f t="shared" ca="1" si="31"/>
        <v>0</v>
      </c>
      <c r="CI34" s="143">
        <f t="shared" ca="1" si="25"/>
        <v>0</v>
      </c>
      <c r="CJ34" s="144" t="str">
        <f t="shared" ca="1" si="6"/>
        <v/>
      </c>
      <c r="CK34" s="34" t="str">
        <f t="shared" si="26"/>
        <v/>
      </c>
      <c r="CL34" s="20"/>
    </row>
    <row r="35" spans="1:90" s="36" customFormat="1" x14ac:dyDescent="0.2">
      <c r="A35" s="18" t="s">
        <v>166</v>
      </c>
      <c r="C35" s="37">
        <v>27</v>
      </c>
      <c r="D35" s="75" t="str">
        <f t="shared" si="7"/>
        <v>żż</v>
      </c>
      <c r="E35" s="69">
        <f t="shared" si="8"/>
        <v>0</v>
      </c>
      <c r="F35" s="69">
        <f t="shared" si="9"/>
        <v>0</v>
      </c>
      <c r="G35" s="188">
        <f t="shared" si="27"/>
        <v>0</v>
      </c>
      <c r="H35" s="288" t="str">
        <f t="shared" ca="1" si="10"/>
        <v/>
      </c>
      <c r="I35" s="288" t="str">
        <f t="shared" si="11"/>
        <v/>
      </c>
      <c r="J35" s="289" t="str">
        <f t="shared" si="12"/>
        <v>% stażu pracy</v>
      </c>
      <c r="K35" s="289"/>
      <c r="L35" s="287" t="str">
        <f t="shared" si="14"/>
        <v/>
      </c>
      <c r="M35" s="83"/>
      <c r="N35" s="84"/>
      <c r="O35" s="286"/>
      <c r="P35" s="94"/>
      <c r="Q35" s="95">
        <v>18</v>
      </c>
      <c r="R35" s="61" t="s">
        <v>164</v>
      </c>
      <c r="S35" s="108"/>
      <c r="T35" s="107"/>
      <c r="U35" s="102"/>
      <c r="V35" s="62"/>
      <c r="W35" s="148" t="s">
        <v>68</v>
      </c>
      <c r="X35" s="306" t="s">
        <v>200</v>
      </c>
      <c r="Y35" s="99" t="s">
        <v>104</v>
      </c>
      <c r="Z35" s="100"/>
      <c r="AA35" s="115">
        <f>IF(OR(M35="",N35="",P35=""),0,IF(OR(R35=$A$30,R35=$A$31,R35=$A$32),ROUND(P35/Q35*VLOOKUP(Y35,'stawki wynagrodzeń'!$A$4:$G$17,HLOOKUP(IF(AND(X35=$A$44,W35=$A$40),$A$41,IF(AND(X35=$A$44,W35=$A$41),$A$42,W35)),'stawki wynagrodzeń'!$D$4:$G$5,2,FALSE),FALSE),2),0))</f>
        <v>0</v>
      </c>
      <c r="AB35" s="116">
        <f>IF(OR(M35="",N35="",P35=""),0,IF(OR(R35=$A$30,R35=$A$31,R35=$A$32),ROUND(P35/Q35*VLOOKUP(Y35,'stawki wynagrodzeń'!$I$4:$O$17,HLOOKUP(IF(AND(X35=$A$44,W35=$A$40),$A$41,IF(AND(X35=$A$44,W35=$A$41),$A$42,W35)),'stawki wynagrodzeń'!$D$4:$G$5,2,FALSE),FALSE),2),0))</f>
        <v>0</v>
      </c>
      <c r="AC35" s="89"/>
      <c r="AD35" s="62" t="s">
        <v>80</v>
      </c>
      <c r="AE35" s="58"/>
      <c r="AF35" s="315"/>
      <c r="AG35" s="123"/>
      <c r="AH35" s="117"/>
      <c r="AI35" s="124">
        <f t="shared" ca="1" si="15"/>
        <v>0</v>
      </c>
      <c r="AJ35" s="45"/>
      <c r="AK35" s="127"/>
      <c r="AL35" s="126"/>
      <c r="AM35" s="320">
        <f>IF($R35=$A$30,ROUND(ROUND('stawki wynagrodzeń'!$O$6*AN35,2),0),0)</f>
        <v>0</v>
      </c>
      <c r="AN35" s="128"/>
      <c r="AO35" s="127"/>
      <c r="AP35" s="126"/>
      <c r="AQ35" s="320">
        <f>IF($R35=$A$30,ROUND(ROUND('stawki wynagrodzeń'!$O$6*AR35,2),0),0)</f>
        <v>0</v>
      </c>
      <c r="AR35" s="128"/>
      <c r="AS35" s="127"/>
      <c r="AT35" s="126"/>
      <c r="AU35" s="320">
        <f>IF($R35=$A$30,ROUND(ROUND('stawki wynagrodzeń'!$O$6*AV35,2),0),0)</f>
        <v>0</v>
      </c>
      <c r="AV35" s="128"/>
      <c r="AW35" s="127"/>
      <c r="AX35" s="126"/>
      <c r="AY35" s="320">
        <f>IF($R35=$A$30,ROUND(ROUND('stawki wynagrodzeń'!$O$6*AZ35,2),0),0)</f>
        <v>0</v>
      </c>
      <c r="AZ35" s="128"/>
      <c r="BA35" s="322">
        <f t="shared" si="16"/>
        <v>0</v>
      </c>
      <c r="BB35" s="323">
        <f t="shared" si="17"/>
        <v>0</v>
      </c>
      <c r="BC35" s="127"/>
      <c r="BD35" s="126"/>
      <c r="BE35" s="136">
        <f t="shared" si="18"/>
        <v>0</v>
      </c>
      <c r="BF35" s="137"/>
      <c r="BG35" s="127"/>
      <c r="BH35" s="126"/>
      <c r="BI35" s="136">
        <f t="shared" si="19"/>
        <v>0</v>
      </c>
      <c r="BJ35" s="137"/>
      <c r="BK35" s="127"/>
      <c r="BL35" s="126"/>
      <c r="BM35" s="136">
        <f t="shared" si="20"/>
        <v>0</v>
      </c>
      <c r="BN35" s="137"/>
      <c r="BO35" s="127"/>
      <c r="BP35" s="126"/>
      <c r="BQ35" s="136">
        <f t="shared" si="21"/>
        <v>0</v>
      </c>
      <c r="BR35" s="137"/>
      <c r="BS35" s="127"/>
      <c r="BT35" s="126"/>
      <c r="BU35" s="136">
        <f t="shared" si="22"/>
        <v>0</v>
      </c>
      <c r="BV35" s="137"/>
      <c r="BW35" s="127"/>
      <c r="BX35" s="126"/>
      <c r="BY35" s="136">
        <f t="shared" si="23"/>
        <v>0</v>
      </c>
      <c r="BZ35" s="137"/>
      <c r="CA35" s="127"/>
      <c r="CB35" s="126"/>
      <c r="CC35" s="136">
        <f t="shared" si="28"/>
        <v>0</v>
      </c>
      <c r="CD35" s="137"/>
      <c r="CE35" s="115">
        <f t="shared" si="29"/>
        <v>0</v>
      </c>
      <c r="CF35" s="409">
        <f t="shared" si="30"/>
        <v>0</v>
      </c>
      <c r="CG35" s="411">
        <f t="shared" ca="1" si="24"/>
        <v>0</v>
      </c>
      <c r="CH35" s="143">
        <f t="shared" ca="1" si="31"/>
        <v>0</v>
      </c>
      <c r="CI35" s="143">
        <f t="shared" ca="1" si="25"/>
        <v>0</v>
      </c>
      <c r="CJ35" s="144" t="str">
        <f t="shared" ca="1" si="6"/>
        <v/>
      </c>
      <c r="CK35" s="34" t="str">
        <f t="shared" si="26"/>
        <v/>
      </c>
      <c r="CL35" s="20"/>
    </row>
    <row r="36" spans="1:90" s="36" customFormat="1" x14ac:dyDescent="0.2">
      <c r="A36" s="18" t="s">
        <v>167</v>
      </c>
      <c r="C36" s="37">
        <v>28</v>
      </c>
      <c r="D36" s="75" t="str">
        <f t="shared" si="7"/>
        <v>żż</v>
      </c>
      <c r="E36" s="69">
        <f t="shared" si="8"/>
        <v>0</v>
      </c>
      <c r="F36" s="69">
        <f t="shared" si="9"/>
        <v>0</v>
      </c>
      <c r="G36" s="188">
        <f t="shared" si="27"/>
        <v>0</v>
      </c>
      <c r="H36" s="288" t="str">
        <f t="shared" ca="1" si="10"/>
        <v/>
      </c>
      <c r="I36" s="288" t="str">
        <f t="shared" si="11"/>
        <v/>
      </c>
      <c r="J36" s="289" t="str">
        <f t="shared" si="12"/>
        <v>% stażu pracy</v>
      </c>
      <c r="K36" s="289"/>
      <c r="L36" s="287" t="str">
        <f t="shared" si="14"/>
        <v/>
      </c>
      <c r="M36" s="83"/>
      <c r="N36" s="84"/>
      <c r="O36" s="286"/>
      <c r="P36" s="94"/>
      <c r="Q36" s="95">
        <v>18</v>
      </c>
      <c r="R36" s="61" t="s">
        <v>164</v>
      </c>
      <c r="S36" s="108"/>
      <c r="T36" s="107"/>
      <c r="U36" s="102"/>
      <c r="V36" s="62"/>
      <c r="W36" s="148" t="s">
        <v>68</v>
      </c>
      <c r="X36" s="306" t="s">
        <v>200</v>
      </c>
      <c r="Y36" s="99" t="s">
        <v>104</v>
      </c>
      <c r="Z36" s="100"/>
      <c r="AA36" s="115">
        <f>IF(OR(M36="",N36="",P36=""),0,IF(OR(R36=$A$30,R36=$A$31,R36=$A$32),ROUND(P36/Q36*VLOOKUP(Y36,'stawki wynagrodzeń'!$A$4:$G$17,HLOOKUP(IF(AND(X36=$A$44,W36=$A$40),$A$41,IF(AND(X36=$A$44,W36=$A$41),$A$42,W36)),'stawki wynagrodzeń'!$D$4:$G$5,2,FALSE),FALSE),2),0))</f>
        <v>0</v>
      </c>
      <c r="AB36" s="116">
        <f>IF(OR(M36="",N36="",P36=""),0,IF(OR(R36=$A$30,R36=$A$31,R36=$A$32),ROUND(P36/Q36*VLOOKUP(Y36,'stawki wynagrodzeń'!$I$4:$O$17,HLOOKUP(IF(AND(X36=$A$44,W36=$A$40),$A$41,IF(AND(X36=$A$44,W36=$A$41),$A$42,W36)),'stawki wynagrodzeń'!$D$4:$G$5,2,FALSE),FALSE),2),0))</f>
        <v>0</v>
      </c>
      <c r="AC36" s="89"/>
      <c r="AD36" s="62" t="s">
        <v>80</v>
      </c>
      <c r="AE36" s="58"/>
      <c r="AF36" s="315"/>
      <c r="AG36" s="123"/>
      <c r="AH36" s="117"/>
      <c r="AI36" s="124">
        <f t="shared" ca="1" si="15"/>
        <v>0</v>
      </c>
      <c r="AJ36" s="45"/>
      <c r="AK36" s="127"/>
      <c r="AL36" s="126"/>
      <c r="AM36" s="320">
        <f>IF($R36=$A$30,ROUND(ROUND('stawki wynagrodzeń'!$O$6*AN36,2),0),0)</f>
        <v>0</v>
      </c>
      <c r="AN36" s="128"/>
      <c r="AO36" s="127"/>
      <c r="AP36" s="126"/>
      <c r="AQ36" s="320">
        <f>IF($R36=$A$30,ROUND(ROUND('stawki wynagrodzeń'!$O$6*AR36,2),0),0)</f>
        <v>0</v>
      </c>
      <c r="AR36" s="128"/>
      <c r="AS36" s="127"/>
      <c r="AT36" s="126"/>
      <c r="AU36" s="320">
        <f>IF($R36=$A$30,ROUND(ROUND('stawki wynagrodzeń'!$O$6*AV36,2),0),0)</f>
        <v>0</v>
      </c>
      <c r="AV36" s="128"/>
      <c r="AW36" s="127"/>
      <c r="AX36" s="126"/>
      <c r="AY36" s="320">
        <f>IF($R36=$A$30,ROUND(ROUND('stawki wynagrodzeń'!$O$6*AZ36,2),0),0)</f>
        <v>0</v>
      </c>
      <c r="AZ36" s="128"/>
      <c r="BA36" s="322">
        <f t="shared" si="16"/>
        <v>0</v>
      </c>
      <c r="BB36" s="323">
        <f t="shared" si="17"/>
        <v>0</v>
      </c>
      <c r="BC36" s="127"/>
      <c r="BD36" s="126"/>
      <c r="BE36" s="136">
        <f t="shared" si="18"/>
        <v>0</v>
      </c>
      <c r="BF36" s="137"/>
      <c r="BG36" s="127"/>
      <c r="BH36" s="126"/>
      <c r="BI36" s="136">
        <f t="shared" si="19"/>
        <v>0</v>
      </c>
      <c r="BJ36" s="137"/>
      <c r="BK36" s="127"/>
      <c r="BL36" s="126"/>
      <c r="BM36" s="136">
        <f t="shared" si="20"/>
        <v>0</v>
      </c>
      <c r="BN36" s="137"/>
      <c r="BO36" s="127"/>
      <c r="BP36" s="126"/>
      <c r="BQ36" s="136">
        <f t="shared" si="21"/>
        <v>0</v>
      </c>
      <c r="BR36" s="137"/>
      <c r="BS36" s="127"/>
      <c r="BT36" s="126"/>
      <c r="BU36" s="136">
        <f t="shared" si="22"/>
        <v>0</v>
      </c>
      <c r="BV36" s="137"/>
      <c r="BW36" s="127"/>
      <c r="BX36" s="126"/>
      <c r="BY36" s="136">
        <f t="shared" si="23"/>
        <v>0</v>
      </c>
      <c r="BZ36" s="137"/>
      <c r="CA36" s="127"/>
      <c r="CB36" s="126"/>
      <c r="CC36" s="136">
        <f t="shared" si="28"/>
        <v>0</v>
      </c>
      <c r="CD36" s="137"/>
      <c r="CE36" s="115">
        <f t="shared" si="29"/>
        <v>0</v>
      </c>
      <c r="CF36" s="409">
        <f t="shared" si="30"/>
        <v>0</v>
      </c>
      <c r="CG36" s="411">
        <f t="shared" ca="1" si="24"/>
        <v>0</v>
      </c>
      <c r="CH36" s="143">
        <f t="shared" ca="1" si="31"/>
        <v>0</v>
      </c>
      <c r="CI36" s="143">
        <f t="shared" ca="1" si="25"/>
        <v>0</v>
      </c>
      <c r="CJ36" s="144" t="str">
        <f t="shared" ca="1" si="6"/>
        <v/>
      </c>
      <c r="CK36" s="34" t="str">
        <f t="shared" si="26"/>
        <v/>
      </c>
      <c r="CL36" s="20"/>
    </row>
    <row r="37" spans="1:90" s="36" customFormat="1" x14ac:dyDescent="0.2">
      <c r="A37" s="18"/>
      <c r="C37" s="37">
        <v>29</v>
      </c>
      <c r="D37" s="75" t="str">
        <f t="shared" si="7"/>
        <v>żż</v>
      </c>
      <c r="E37" s="69">
        <f t="shared" si="8"/>
        <v>0</v>
      </c>
      <c r="F37" s="69">
        <f t="shared" si="9"/>
        <v>0</v>
      </c>
      <c r="G37" s="188">
        <f t="shared" si="27"/>
        <v>0</v>
      </c>
      <c r="H37" s="288" t="str">
        <f t="shared" ca="1" si="10"/>
        <v/>
      </c>
      <c r="I37" s="288" t="str">
        <f t="shared" si="11"/>
        <v/>
      </c>
      <c r="J37" s="289" t="str">
        <f t="shared" si="12"/>
        <v>% stażu pracy</v>
      </c>
      <c r="K37" s="289"/>
      <c r="L37" s="287" t="str">
        <f t="shared" si="14"/>
        <v/>
      </c>
      <c r="M37" s="83"/>
      <c r="N37" s="84"/>
      <c r="O37" s="286"/>
      <c r="P37" s="94"/>
      <c r="Q37" s="95">
        <v>18</v>
      </c>
      <c r="R37" s="61" t="s">
        <v>164</v>
      </c>
      <c r="S37" s="108"/>
      <c r="T37" s="107"/>
      <c r="U37" s="102"/>
      <c r="V37" s="62"/>
      <c r="W37" s="148" t="s">
        <v>68</v>
      </c>
      <c r="X37" s="306" t="s">
        <v>200</v>
      </c>
      <c r="Y37" s="99" t="s">
        <v>104</v>
      </c>
      <c r="Z37" s="100"/>
      <c r="AA37" s="115">
        <f>IF(OR(M37="",N37="",P37=""),0,IF(OR(R37=$A$30,R37=$A$31,R37=$A$32),ROUND(P37/Q37*VLOOKUP(Y37,'stawki wynagrodzeń'!$A$4:$G$17,HLOOKUP(IF(AND(X37=$A$44,W37=$A$40),$A$41,IF(AND(X37=$A$44,W37=$A$41),$A$42,W37)),'stawki wynagrodzeń'!$D$4:$G$5,2,FALSE),FALSE),2),0))</f>
        <v>0</v>
      </c>
      <c r="AB37" s="116">
        <f>IF(OR(M37="",N37="",P37=""),0,IF(OR(R37=$A$30,R37=$A$31,R37=$A$32),ROUND(P37/Q37*VLOOKUP(Y37,'stawki wynagrodzeń'!$I$4:$O$17,HLOOKUP(IF(AND(X37=$A$44,W37=$A$40),$A$41,IF(AND(X37=$A$44,W37=$A$41),$A$42,W37)),'stawki wynagrodzeń'!$D$4:$G$5,2,FALSE),FALSE),2),0))</f>
        <v>0</v>
      </c>
      <c r="AC37" s="89"/>
      <c r="AD37" s="62" t="s">
        <v>80</v>
      </c>
      <c r="AE37" s="58"/>
      <c r="AF37" s="315"/>
      <c r="AG37" s="123"/>
      <c r="AH37" s="117"/>
      <c r="AI37" s="124">
        <f t="shared" ca="1" si="15"/>
        <v>0</v>
      </c>
      <c r="AJ37" s="45"/>
      <c r="AK37" s="127"/>
      <c r="AL37" s="126"/>
      <c r="AM37" s="320">
        <f>IF($R37=$A$30,ROUND(ROUND('stawki wynagrodzeń'!$O$6*AN37,2),0),0)</f>
        <v>0</v>
      </c>
      <c r="AN37" s="128"/>
      <c r="AO37" s="127"/>
      <c r="AP37" s="126"/>
      <c r="AQ37" s="320">
        <f>IF($R37=$A$30,ROUND(ROUND('stawki wynagrodzeń'!$O$6*AR37,2),0),0)</f>
        <v>0</v>
      </c>
      <c r="AR37" s="128"/>
      <c r="AS37" s="127"/>
      <c r="AT37" s="126"/>
      <c r="AU37" s="320">
        <f>IF($R37=$A$30,ROUND(ROUND('stawki wynagrodzeń'!$O$6*AV37,2),0),0)</f>
        <v>0</v>
      </c>
      <c r="AV37" s="128"/>
      <c r="AW37" s="127"/>
      <c r="AX37" s="126"/>
      <c r="AY37" s="320">
        <f>IF($R37=$A$30,ROUND(ROUND('stawki wynagrodzeń'!$O$6*AZ37,2),0),0)</f>
        <v>0</v>
      </c>
      <c r="AZ37" s="128"/>
      <c r="BA37" s="322">
        <f t="shared" si="16"/>
        <v>0</v>
      </c>
      <c r="BB37" s="323">
        <f t="shared" si="17"/>
        <v>0</v>
      </c>
      <c r="BC37" s="127"/>
      <c r="BD37" s="126"/>
      <c r="BE37" s="136">
        <f t="shared" si="18"/>
        <v>0</v>
      </c>
      <c r="BF37" s="137"/>
      <c r="BG37" s="127"/>
      <c r="BH37" s="126"/>
      <c r="BI37" s="136">
        <f t="shared" si="19"/>
        <v>0</v>
      </c>
      <c r="BJ37" s="137"/>
      <c r="BK37" s="127"/>
      <c r="BL37" s="126"/>
      <c r="BM37" s="136">
        <f t="shared" si="20"/>
        <v>0</v>
      </c>
      <c r="BN37" s="137"/>
      <c r="BO37" s="127"/>
      <c r="BP37" s="126"/>
      <c r="BQ37" s="136">
        <f t="shared" si="21"/>
        <v>0</v>
      </c>
      <c r="BR37" s="137"/>
      <c r="BS37" s="127"/>
      <c r="BT37" s="126"/>
      <c r="BU37" s="136">
        <f t="shared" si="22"/>
        <v>0</v>
      </c>
      <c r="BV37" s="137"/>
      <c r="BW37" s="127"/>
      <c r="BX37" s="126"/>
      <c r="BY37" s="136">
        <f t="shared" si="23"/>
        <v>0</v>
      </c>
      <c r="BZ37" s="137"/>
      <c r="CA37" s="127"/>
      <c r="CB37" s="126"/>
      <c r="CC37" s="136">
        <f t="shared" si="28"/>
        <v>0</v>
      </c>
      <c r="CD37" s="137"/>
      <c r="CE37" s="115">
        <f t="shared" si="29"/>
        <v>0</v>
      </c>
      <c r="CF37" s="409">
        <f t="shared" si="30"/>
        <v>0</v>
      </c>
      <c r="CG37" s="411">
        <f t="shared" ca="1" si="24"/>
        <v>0</v>
      </c>
      <c r="CH37" s="143">
        <f t="shared" ca="1" si="31"/>
        <v>0</v>
      </c>
      <c r="CI37" s="143">
        <f t="shared" ca="1" si="25"/>
        <v>0</v>
      </c>
      <c r="CJ37" s="144" t="str">
        <f t="shared" ca="1" si="6"/>
        <v/>
      </c>
      <c r="CK37" s="34" t="str">
        <f t="shared" si="26"/>
        <v/>
      </c>
      <c r="CL37" s="20"/>
    </row>
    <row r="38" spans="1:90" s="36" customFormat="1" x14ac:dyDescent="0.2">
      <c r="A38" s="18"/>
      <c r="C38" s="37">
        <v>30</v>
      </c>
      <c r="D38" s="75" t="str">
        <f t="shared" si="7"/>
        <v>żż</v>
      </c>
      <c r="E38" s="69">
        <f t="shared" si="8"/>
        <v>0</v>
      </c>
      <c r="F38" s="69">
        <f t="shared" si="9"/>
        <v>0</v>
      </c>
      <c r="G38" s="188">
        <f t="shared" si="27"/>
        <v>0</v>
      </c>
      <c r="H38" s="288" t="str">
        <f t="shared" ca="1" si="10"/>
        <v/>
      </c>
      <c r="I38" s="288" t="str">
        <f t="shared" si="11"/>
        <v/>
      </c>
      <c r="J38" s="289" t="str">
        <f t="shared" si="12"/>
        <v>% stażu pracy</v>
      </c>
      <c r="K38" s="289"/>
      <c r="L38" s="287" t="str">
        <f t="shared" si="14"/>
        <v/>
      </c>
      <c r="M38" s="83"/>
      <c r="N38" s="84"/>
      <c r="O38" s="286"/>
      <c r="P38" s="94"/>
      <c r="Q38" s="95">
        <v>18</v>
      </c>
      <c r="R38" s="61" t="s">
        <v>164</v>
      </c>
      <c r="S38" s="108"/>
      <c r="T38" s="107"/>
      <c r="U38" s="102"/>
      <c r="V38" s="62"/>
      <c r="W38" s="148" t="s">
        <v>68</v>
      </c>
      <c r="X38" s="306" t="s">
        <v>200</v>
      </c>
      <c r="Y38" s="99" t="s">
        <v>104</v>
      </c>
      <c r="Z38" s="100"/>
      <c r="AA38" s="115">
        <f>IF(OR(M38="",N38="",P38=""),0,IF(OR(R38=$A$30,R38=$A$31,R38=$A$32),ROUND(P38/Q38*VLOOKUP(Y38,'stawki wynagrodzeń'!$A$4:$G$17,HLOOKUP(IF(AND(X38=$A$44,W38=$A$40),$A$41,IF(AND(X38=$A$44,W38=$A$41),$A$42,W38)),'stawki wynagrodzeń'!$D$4:$G$5,2,FALSE),FALSE),2),0))</f>
        <v>0</v>
      </c>
      <c r="AB38" s="116">
        <f>IF(OR(M38="",N38="",P38=""),0,IF(OR(R38=$A$30,R38=$A$31,R38=$A$32),ROUND(P38/Q38*VLOOKUP(Y38,'stawki wynagrodzeń'!$I$4:$O$17,HLOOKUP(IF(AND(X38=$A$44,W38=$A$40),$A$41,IF(AND(X38=$A$44,W38=$A$41),$A$42,W38)),'stawki wynagrodzeń'!$D$4:$G$5,2,FALSE),FALSE),2),0))</f>
        <v>0</v>
      </c>
      <c r="AC38" s="89"/>
      <c r="AD38" s="62" t="s">
        <v>80</v>
      </c>
      <c r="AE38" s="58"/>
      <c r="AF38" s="315"/>
      <c r="AG38" s="123"/>
      <c r="AH38" s="117"/>
      <c r="AI38" s="124">
        <f t="shared" ca="1" si="15"/>
        <v>0</v>
      </c>
      <c r="AJ38" s="45"/>
      <c r="AK38" s="127"/>
      <c r="AL38" s="126"/>
      <c r="AM38" s="320">
        <f>IF($R38=$A$30,ROUND(ROUND('stawki wynagrodzeń'!$O$6*AN38,2),0),0)</f>
        <v>0</v>
      </c>
      <c r="AN38" s="128"/>
      <c r="AO38" s="127"/>
      <c r="AP38" s="126"/>
      <c r="AQ38" s="320">
        <f>IF($R38=$A$30,ROUND(ROUND('stawki wynagrodzeń'!$O$6*AR38,2),0),0)</f>
        <v>0</v>
      </c>
      <c r="AR38" s="128"/>
      <c r="AS38" s="127"/>
      <c r="AT38" s="126"/>
      <c r="AU38" s="320">
        <f>IF($R38=$A$30,ROUND(ROUND('stawki wynagrodzeń'!$O$6*AV38,2),0),0)</f>
        <v>0</v>
      </c>
      <c r="AV38" s="128"/>
      <c r="AW38" s="127"/>
      <c r="AX38" s="126"/>
      <c r="AY38" s="320">
        <f>IF($R38=$A$30,ROUND(ROUND('stawki wynagrodzeń'!$O$6*AZ38,2),0),0)</f>
        <v>0</v>
      </c>
      <c r="AZ38" s="128"/>
      <c r="BA38" s="322">
        <f t="shared" si="16"/>
        <v>0</v>
      </c>
      <c r="BB38" s="323">
        <f t="shared" si="17"/>
        <v>0</v>
      </c>
      <c r="BC38" s="127"/>
      <c r="BD38" s="126"/>
      <c r="BE38" s="136">
        <f t="shared" si="18"/>
        <v>0</v>
      </c>
      <c r="BF38" s="137"/>
      <c r="BG38" s="127"/>
      <c r="BH38" s="126"/>
      <c r="BI38" s="136">
        <f t="shared" si="19"/>
        <v>0</v>
      </c>
      <c r="BJ38" s="137"/>
      <c r="BK38" s="127"/>
      <c r="BL38" s="126"/>
      <c r="BM38" s="136">
        <f t="shared" si="20"/>
        <v>0</v>
      </c>
      <c r="BN38" s="137"/>
      <c r="BO38" s="127"/>
      <c r="BP38" s="126"/>
      <c r="BQ38" s="136">
        <f t="shared" si="21"/>
        <v>0</v>
      </c>
      <c r="BR38" s="137"/>
      <c r="BS38" s="127"/>
      <c r="BT38" s="126"/>
      <c r="BU38" s="136">
        <f t="shared" si="22"/>
        <v>0</v>
      </c>
      <c r="BV38" s="137"/>
      <c r="BW38" s="127"/>
      <c r="BX38" s="126"/>
      <c r="BY38" s="136">
        <f t="shared" si="23"/>
        <v>0</v>
      </c>
      <c r="BZ38" s="137"/>
      <c r="CA38" s="127"/>
      <c r="CB38" s="126"/>
      <c r="CC38" s="136">
        <f t="shared" si="28"/>
        <v>0</v>
      </c>
      <c r="CD38" s="137"/>
      <c r="CE38" s="115">
        <f t="shared" si="29"/>
        <v>0</v>
      </c>
      <c r="CF38" s="409">
        <f t="shared" si="30"/>
        <v>0</v>
      </c>
      <c r="CG38" s="411">
        <f t="shared" ca="1" si="24"/>
        <v>0</v>
      </c>
      <c r="CH38" s="143">
        <f t="shared" ca="1" si="31"/>
        <v>0</v>
      </c>
      <c r="CI38" s="143">
        <f t="shared" ca="1" si="25"/>
        <v>0</v>
      </c>
      <c r="CJ38" s="144" t="str">
        <f t="shared" ca="1" si="6"/>
        <v/>
      </c>
      <c r="CK38" s="34" t="str">
        <f t="shared" si="26"/>
        <v/>
      </c>
      <c r="CL38" s="20"/>
    </row>
    <row r="39" spans="1:90" s="36" customFormat="1" x14ac:dyDescent="0.2">
      <c r="A39" s="8" t="s">
        <v>92</v>
      </c>
      <c r="C39" s="37">
        <v>31</v>
      </c>
      <c r="D39" s="75" t="str">
        <f t="shared" si="7"/>
        <v>żż</v>
      </c>
      <c r="E39" s="69">
        <f t="shared" si="8"/>
        <v>0</v>
      </c>
      <c r="F39" s="69">
        <f t="shared" si="9"/>
        <v>0</v>
      </c>
      <c r="G39" s="188">
        <f t="shared" si="27"/>
        <v>0</v>
      </c>
      <c r="H39" s="288" t="str">
        <f t="shared" ca="1" si="10"/>
        <v/>
      </c>
      <c r="I39" s="288" t="str">
        <f t="shared" si="11"/>
        <v/>
      </c>
      <c r="J39" s="289" t="str">
        <f t="shared" si="12"/>
        <v>% stażu pracy</v>
      </c>
      <c r="K39" s="289"/>
      <c r="L39" s="287" t="str">
        <f t="shared" si="14"/>
        <v/>
      </c>
      <c r="M39" s="83"/>
      <c r="N39" s="84"/>
      <c r="O39" s="286"/>
      <c r="P39" s="94"/>
      <c r="Q39" s="95">
        <v>18</v>
      </c>
      <c r="R39" s="61" t="s">
        <v>164</v>
      </c>
      <c r="S39" s="108"/>
      <c r="T39" s="107"/>
      <c r="U39" s="102"/>
      <c r="V39" s="62"/>
      <c r="W39" s="148" t="s">
        <v>68</v>
      </c>
      <c r="X39" s="306" t="s">
        <v>200</v>
      </c>
      <c r="Y39" s="99" t="s">
        <v>104</v>
      </c>
      <c r="Z39" s="100"/>
      <c r="AA39" s="115">
        <f>IF(OR(M39="",N39="",P39=""),0,IF(OR(R39=$A$30,R39=$A$31,R39=$A$32),ROUND(P39/Q39*VLOOKUP(Y39,'stawki wynagrodzeń'!$A$4:$G$17,HLOOKUP(IF(AND(X39=$A$44,W39=$A$40),$A$41,IF(AND(X39=$A$44,W39=$A$41),$A$42,W39)),'stawki wynagrodzeń'!$D$4:$G$5,2,FALSE),FALSE),2),0))</f>
        <v>0</v>
      </c>
      <c r="AB39" s="116">
        <f>IF(OR(M39="",N39="",P39=""),0,IF(OR(R39=$A$30,R39=$A$31,R39=$A$32),ROUND(P39/Q39*VLOOKUP(Y39,'stawki wynagrodzeń'!$I$4:$O$17,HLOOKUP(IF(AND(X39=$A$44,W39=$A$40),$A$41,IF(AND(X39=$A$44,W39=$A$41),$A$42,W39)),'stawki wynagrodzeń'!$D$4:$G$5,2,FALSE),FALSE),2),0))</f>
        <v>0</v>
      </c>
      <c r="AC39" s="89"/>
      <c r="AD39" s="62" t="s">
        <v>80</v>
      </c>
      <c r="AE39" s="58"/>
      <c r="AF39" s="315"/>
      <c r="AG39" s="123"/>
      <c r="AH39" s="117"/>
      <c r="AI39" s="124">
        <f t="shared" ca="1" si="15"/>
        <v>0</v>
      </c>
      <c r="AJ39" s="45"/>
      <c r="AK39" s="127"/>
      <c r="AL39" s="126"/>
      <c r="AM39" s="320">
        <f>IF($R39=$A$30,ROUND(ROUND('stawki wynagrodzeń'!$O$6*AN39,2),0),0)</f>
        <v>0</v>
      </c>
      <c r="AN39" s="128"/>
      <c r="AO39" s="127"/>
      <c r="AP39" s="126"/>
      <c r="AQ39" s="320">
        <f>IF($R39=$A$30,ROUND(ROUND('stawki wynagrodzeń'!$O$6*AR39,2),0),0)</f>
        <v>0</v>
      </c>
      <c r="AR39" s="128"/>
      <c r="AS39" s="127"/>
      <c r="AT39" s="126"/>
      <c r="AU39" s="320">
        <f>IF($R39=$A$30,ROUND(ROUND('stawki wynagrodzeń'!$O$6*AV39,2),0),0)</f>
        <v>0</v>
      </c>
      <c r="AV39" s="128"/>
      <c r="AW39" s="127"/>
      <c r="AX39" s="126"/>
      <c r="AY39" s="320">
        <f>IF($R39=$A$30,ROUND(ROUND('stawki wynagrodzeń'!$O$6*AZ39,2),0),0)</f>
        <v>0</v>
      </c>
      <c r="AZ39" s="128"/>
      <c r="BA39" s="322">
        <f t="shared" si="16"/>
        <v>0</v>
      </c>
      <c r="BB39" s="323">
        <f t="shared" si="17"/>
        <v>0</v>
      </c>
      <c r="BC39" s="127"/>
      <c r="BD39" s="126"/>
      <c r="BE39" s="136">
        <f t="shared" si="18"/>
        <v>0</v>
      </c>
      <c r="BF39" s="137"/>
      <c r="BG39" s="127"/>
      <c r="BH39" s="126"/>
      <c r="BI39" s="136">
        <f t="shared" si="19"/>
        <v>0</v>
      </c>
      <c r="BJ39" s="137"/>
      <c r="BK39" s="127"/>
      <c r="BL39" s="126"/>
      <c r="BM39" s="136">
        <f t="shared" si="20"/>
        <v>0</v>
      </c>
      <c r="BN39" s="137"/>
      <c r="BO39" s="127"/>
      <c r="BP39" s="126"/>
      <c r="BQ39" s="136">
        <f t="shared" si="21"/>
        <v>0</v>
      </c>
      <c r="BR39" s="137"/>
      <c r="BS39" s="127"/>
      <c r="BT39" s="126"/>
      <c r="BU39" s="136">
        <f t="shared" si="22"/>
        <v>0</v>
      </c>
      <c r="BV39" s="137"/>
      <c r="BW39" s="127"/>
      <c r="BX39" s="126"/>
      <c r="BY39" s="136">
        <f t="shared" si="23"/>
        <v>0</v>
      </c>
      <c r="BZ39" s="137"/>
      <c r="CA39" s="127"/>
      <c r="CB39" s="126"/>
      <c r="CC39" s="136">
        <f t="shared" si="28"/>
        <v>0</v>
      </c>
      <c r="CD39" s="137"/>
      <c r="CE39" s="115">
        <f t="shared" si="29"/>
        <v>0</v>
      </c>
      <c r="CF39" s="409">
        <f t="shared" si="30"/>
        <v>0</v>
      </c>
      <c r="CG39" s="411">
        <f t="shared" ca="1" si="24"/>
        <v>0</v>
      </c>
      <c r="CH39" s="143">
        <f t="shared" ca="1" si="31"/>
        <v>0</v>
      </c>
      <c r="CI39" s="143">
        <f t="shared" ca="1" si="25"/>
        <v>0</v>
      </c>
      <c r="CJ39" s="144" t="str">
        <f t="shared" ca="1" si="6"/>
        <v/>
      </c>
      <c r="CK39" s="34" t="str">
        <f t="shared" si="26"/>
        <v/>
      </c>
      <c r="CL39" s="20"/>
    </row>
    <row r="40" spans="1:90" s="36" customFormat="1" x14ac:dyDescent="0.2">
      <c r="A40" s="8" t="s">
        <v>93</v>
      </c>
      <c r="C40" s="37">
        <v>32</v>
      </c>
      <c r="D40" s="75" t="str">
        <f t="shared" si="7"/>
        <v>żż</v>
      </c>
      <c r="E40" s="69">
        <f t="shared" si="8"/>
        <v>0</v>
      </c>
      <c r="F40" s="69">
        <f t="shared" si="9"/>
        <v>0</v>
      </c>
      <c r="G40" s="188">
        <f t="shared" si="27"/>
        <v>0</v>
      </c>
      <c r="H40" s="288" t="str">
        <f t="shared" ca="1" si="10"/>
        <v/>
      </c>
      <c r="I40" s="288" t="str">
        <f t="shared" si="11"/>
        <v/>
      </c>
      <c r="J40" s="289" t="str">
        <f t="shared" si="12"/>
        <v>% stażu pracy</v>
      </c>
      <c r="K40" s="289"/>
      <c r="L40" s="287" t="str">
        <f t="shared" si="14"/>
        <v/>
      </c>
      <c r="M40" s="83"/>
      <c r="N40" s="84"/>
      <c r="O40" s="286"/>
      <c r="P40" s="94"/>
      <c r="Q40" s="95">
        <v>18</v>
      </c>
      <c r="R40" s="61" t="s">
        <v>164</v>
      </c>
      <c r="S40" s="108"/>
      <c r="T40" s="107"/>
      <c r="U40" s="102"/>
      <c r="V40" s="62"/>
      <c r="W40" s="148" t="s">
        <v>68</v>
      </c>
      <c r="X40" s="306" t="s">
        <v>200</v>
      </c>
      <c r="Y40" s="99" t="s">
        <v>104</v>
      </c>
      <c r="Z40" s="100"/>
      <c r="AA40" s="115">
        <f>IF(OR(M40="",N40="",P40=""),0,IF(OR(R40=$A$30,R40=$A$31,R40=$A$32),ROUND(P40/Q40*VLOOKUP(Y40,'stawki wynagrodzeń'!$A$4:$G$17,HLOOKUP(IF(AND(X40=$A$44,W40=$A$40),$A$41,IF(AND(X40=$A$44,W40=$A$41),$A$42,W40)),'stawki wynagrodzeń'!$D$4:$G$5,2,FALSE),FALSE),2),0))</f>
        <v>0</v>
      </c>
      <c r="AB40" s="116">
        <f>IF(OR(M40="",N40="",P40=""),0,IF(OR(R40=$A$30,R40=$A$31,R40=$A$32),ROUND(P40/Q40*VLOOKUP(Y40,'stawki wynagrodzeń'!$I$4:$O$17,HLOOKUP(IF(AND(X40=$A$44,W40=$A$40),$A$41,IF(AND(X40=$A$44,W40=$A$41),$A$42,W40)),'stawki wynagrodzeń'!$D$4:$G$5,2,FALSE),FALSE),2),0))</f>
        <v>0</v>
      </c>
      <c r="AC40" s="89"/>
      <c r="AD40" s="62" t="s">
        <v>80</v>
      </c>
      <c r="AE40" s="58"/>
      <c r="AF40" s="315"/>
      <c r="AG40" s="123"/>
      <c r="AH40" s="117"/>
      <c r="AI40" s="124">
        <f t="shared" ca="1" si="15"/>
        <v>0</v>
      </c>
      <c r="AJ40" s="45"/>
      <c r="AK40" s="127"/>
      <c r="AL40" s="126"/>
      <c r="AM40" s="320">
        <f>IF($R40=$A$30,ROUND(ROUND('stawki wynagrodzeń'!$O$6*AN40,2),0),0)</f>
        <v>0</v>
      </c>
      <c r="AN40" s="128"/>
      <c r="AO40" s="127"/>
      <c r="AP40" s="126"/>
      <c r="AQ40" s="320">
        <f>IF($R40=$A$30,ROUND(ROUND('stawki wynagrodzeń'!$O$6*AR40,2),0),0)</f>
        <v>0</v>
      </c>
      <c r="AR40" s="128"/>
      <c r="AS40" s="127"/>
      <c r="AT40" s="126"/>
      <c r="AU40" s="320">
        <f>IF($R40=$A$30,ROUND(ROUND('stawki wynagrodzeń'!$O$6*AV40,2),0),0)</f>
        <v>0</v>
      </c>
      <c r="AV40" s="128"/>
      <c r="AW40" s="127"/>
      <c r="AX40" s="126"/>
      <c r="AY40" s="320">
        <f>IF($R40=$A$30,ROUND(ROUND('stawki wynagrodzeń'!$O$6*AZ40,2),0),0)</f>
        <v>0</v>
      </c>
      <c r="AZ40" s="128"/>
      <c r="BA40" s="322">
        <f t="shared" si="16"/>
        <v>0</v>
      </c>
      <c r="BB40" s="323">
        <f t="shared" si="17"/>
        <v>0</v>
      </c>
      <c r="BC40" s="127"/>
      <c r="BD40" s="126"/>
      <c r="BE40" s="136">
        <f t="shared" si="18"/>
        <v>0</v>
      </c>
      <c r="BF40" s="137"/>
      <c r="BG40" s="127"/>
      <c r="BH40" s="126"/>
      <c r="BI40" s="136">
        <f t="shared" si="19"/>
        <v>0</v>
      </c>
      <c r="BJ40" s="137"/>
      <c r="BK40" s="127"/>
      <c r="BL40" s="126"/>
      <c r="BM40" s="136">
        <f t="shared" si="20"/>
        <v>0</v>
      </c>
      <c r="BN40" s="137"/>
      <c r="BO40" s="127"/>
      <c r="BP40" s="126"/>
      <c r="BQ40" s="136">
        <f t="shared" si="21"/>
        <v>0</v>
      </c>
      <c r="BR40" s="137"/>
      <c r="BS40" s="127"/>
      <c r="BT40" s="126"/>
      <c r="BU40" s="136">
        <f t="shared" si="22"/>
        <v>0</v>
      </c>
      <c r="BV40" s="137"/>
      <c r="BW40" s="127"/>
      <c r="BX40" s="126"/>
      <c r="BY40" s="136">
        <f t="shared" si="23"/>
        <v>0</v>
      </c>
      <c r="BZ40" s="137"/>
      <c r="CA40" s="127"/>
      <c r="CB40" s="126"/>
      <c r="CC40" s="136">
        <f t="shared" si="28"/>
        <v>0</v>
      </c>
      <c r="CD40" s="137"/>
      <c r="CE40" s="115">
        <f t="shared" si="29"/>
        <v>0</v>
      </c>
      <c r="CF40" s="409">
        <f t="shared" si="30"/>
        <v>0</v>
      </c>
      <c r="CG40" s="411">
        <f t="shared" ca="1" si="24"/>
        <v>0</v>
      </c>
      <c r="CH40" s="143">
        <f t="shared" ca="1" si="31"/>
        <v>0</v>
      </c>
      <c r="CI40" s="143">
        <f t="shared" ca="1" si="25"/>
        <v>0</v>
      </c>
      <c r="CJ40" s="144" t="str">
        <f t="shared" ref="CJ40:CJ71" ca="1" si="32">IF(CG40=0,"",CI40/CG40)</f>
        <v/>
      </c>
      <c r="CK40" s="34" t="str">
        <f t="shared" si="26"/>
        <v/>
      </c>
      <c r="CL40" s="20"/>
    </row>
    <row r="41" spans="1:90" s="36" customFormat="1" x14ac:dyDescent="0.2">
      <c r="A41" s="60" t="s">
        <v>69</v>
      </c>
      <c r="C41" s="37">
        <v>33</v>
      </c>
      <c r="D41" s="75" t="str">
        <f t="shared" ref="D41:D72" si="33">IF(OR(M41="",N41=""),"żż",CONCATENATE(M41," ",N41))</f>
        <v>żż</v>
      </c>
      <c r="E41" s="69">
        <f t="shared" ref="E41:E72" si="34">IF(S41="",0,VLOOKUP(S41,$A$17:$B$28,2,FALSE))</f>
        <v>0</v>
      </c>
      <c r="F41" s="69">
        <f t="shared" ref="F41:F72" si="35">IF(U41="",0,VLOOKUP(U41,$A$17:$B$28,2,FALSE))</f>
        <v>0</v>
      </c>
      <c r="G41" s="188">
        <f t="shared" si="27"/>
        <v>0</v>
      </c>
      <c r="H41" s="288" t="str">
        <f t="shared" ref="H41:H72" ca="1" si="36">IF(AND(R41&lt;&gt;$A$30,OR(AND($AE$2&gt;7,$AE$2&lt;12,AF41&lt;&gt;""),AND(OR($AE$2&gt;11,$AE$2&lt;4),AG41&lt;&gt;""),AND($AE$2&gt;3,$AE$2&lt;8,AH41&lt;&gt;""),AJ41&lt;&gt;"",AN41&lt;&gt;"",AR41&lt;&gt;"",AV41&lt;&gt;"",BF41&lt;&gt;"",BJ41&lt;&gt;"",BN41&lt;&gt;"",CD41&lt;&gt;"")),"nie peł. ob.-usuń dodatki","")</f>
        <v/>
      </c>
      <c r="I41" s="288" t="str">
        <f t="shared" ref="I41:I72" si="37">IF(AND(S41&lt;&gt;"",T41&lt;&gt;"",U41&lt;&gt;"",V41&lt;&gt;""),IF(V41&lt;T41,"rok Do mniejszy od roku Od",IF(AND(V41=T41,F41&lt;E41),"m-c Do mniejszy od m-ca Od","")),IF(AND(R41=$A$30,S41="",T41="",U41="",V41=""),"","wstaw lub popraw datę"))</f>
        <v/>
      </c>
      <c r="J41" s="289" t="str">
        <f t="shared" ref="J41:J72" si="38">IF(R41="","czy pracuje",IF(I41&lt;&gt;"",I41,IF(W41="","stopień awansu",IF(Y41="","kwalifikacje",IF(AC41="","% stażu pracy",IF(AD41="","m-c zmiany stażu",""))))))</f>
        <v>% stażu pracy</v>
      </c>
      <c r="K41" s="289"/>
      <c r="L41" s="287" t="str">
        <f t="shared" ref="L41:L72" si="39">IF(AND(M41="",N41=""),"",IF(M41="","nazwisko",IF(N41="","imię",IF(O41="","stanowisko",IF(P41="","realizowane godziny",IF(Q41="","pensum",IF(J41&lt;&gt;"",J41,IF(H41&lt;&gt;"",H41,$A$77))))))))</f>
        <v/>
      </c>
      <c r="M41" s="83"/>
      <c r="N41" s="84"/>
      <c r="O41" s="286"/>
      <c r="P41" s="94"/>
      <c r="Q41" s="95">
        <v>18</v>
      </c>
      <c r="R41" s="61" t="s">
        <v>164</v>
      </c>
      <c r="S41" s="108"/>
      <c r="T41" s="107"/>
      <c r="U41" s="102"/>
      <c r="V41" s="62"/>
      <c r="W41" s="148" t="s">
        <v>68</v>
      </c>
      <c r="X41" s="306" t="s">
        <v>200</v>
      </c>
      <c r="Y41" s="99" t="s">
        <v>104</v>
      </c>
      <c r="Z41" s="100"/>
      <c r="AA41" s="115">
        <f>IF(OR(M41="",N41="",P41=""),0,IF(OR(R41=$A$30,R41=$A$31,R41=$A$32),ROUND(P41/Q41*VLOOKUP(Y41,'stawki wynagrodzeń'!$A$4:$G$17,HLOOKUP(IF(AND(X41=$A$44,W41=$A$40),$A$41,IF(AND(X41=$A$44,W41=$A$41),$A$42,W41)),'stawki wynagrodzeń'!$D$4:$G$5,2,FALSE),FALSE),2),0))</f>
        <v>0</v>
      </c>
      <c r="AB41" s="116">
        <f>IF(OR(M41="",N41="",P41=""),0,IF(OR(R41=$A$30,R41=$A$31,R41=$A$32),ROUND(P41/Q41*VLOOKUP(Y41,'stawki wynagrodzeń'!$I$4:$O$17,HLOOKUP(IF(AND(X41=$A$44,W41=$A$40),$A$41,IF(AND(X41=$A$44,W41=$A$41),$A$42,W41)),'stawki wynagrodzeń'!$D$4:$G$5,2,FALSE),FALSE),2),0))</f>
        <v>0</v>
      </c>
      <c r="AC41" s="89"/>
      <c r="AD41" s="62" t="s">
        <v>80</v>
      </c>
      <c r="AE41" s="58"/>
      <c r="AF41" s="315"/>
      <c r="AG41" s="123"/>
      <c r="AH41" s="117"/>
      <c r="AI41" s="124">
        <f t="shared" ref="AI41:AI72" ca="1" si="40">IF(AND($AH$3=$AF$3,AH41&lt;&gt;""),AH41,IF(AND($AG$3=$AF$3,AG41&lt;&gt;""),AG41,IF(AND($AG$3&lt;&gt;$AF$3,AF41&lt;&gt;""),AF41,0)))</f>
        <v>0</v>
      </c>
      <c r="AJ41" s="45"/>
      <c r="AK41" s="127"/>
      <c r="AL41" s="126"/>
      <c r="AM41" s="320">
        <f>IF($R41=$A$30,ROUND(ROUND('stawki wynagrodzeń'!$O$6*AN41,2),0),0)</f>
        <v>0</v>
      </c>
      <c r="AN41" s="128"/>
      <c r="AO41" s="127"/>
      <c r="AP41" s="126"/>
      <c r="AQ41" s="320">
        <f>IF($R41=$A$30,ROUND(ROUND('stawki wynagrodzeń'!$O$6*AR41,2),0),0)</f>
        <v>0</v>
      </c>
      <c r="AR41" s="128"/>
      <c r="AS41" s="127"/>
      <c r="AT41" s="126"/>
      <c r="AU41" s="320">
        <f>IF($R41=$A$30,ROUND(ROUND('stawki wynagrodzeń'!$O$6*AV41,2),0),0)</f>
        <v>0</v>
      </c>
      <c r="AV41" s="128"/>
      <c r="AW41" s="127"/>
      <c r="AX41" s="126"/>
      <c r="AY41" s="320">
        <f>IF($R41=$A$30,ROUND(ROUND('stawki wynagrodzeń'!$O$6*AZ41,2),0),0)</f>
        <v>0</v>
      </c>
      <c r="AZ41" s="128"/>
      <c r="BA41" s="322">
        <f t="shared" ref="BA41:BA72" si="41">AL41+AP41+AT41+AX41</f>
        <v>0</v>
      </c>
      <c r="BB41" s="323">
        <f t="shared" ref="BB41:BB72" si="42">AM41+AQ41+AU41+AY41</f>
        <v>0</v>
      </c>
      <c r="BC41" s="127"/>
      <c r="BD41" s="126"/>
      <c r="BE41" s="136">
        <f t="shared" ref="BE41:BE72" si="43">IF(R41=$A$30,ROUND(BF41,0),0)</f>
        <v>0</v>
      </c>
      <c r="BF41" s="137"/>
      <c r="BG41" s="127"/>
      <c r="BH41" s="126"/>
      <c r="BI41" s="136">
        <f t="shared" ref="BI41:BI72" si="44">IF(R41=$A$30,ROUND(BJ41,0),0)</f>
        <v>0</v>
      </c>
      <c r="BJ41" s="137"/>
      <c r="BK41" s="127"/>
      <c r="BL41" s="126"/>
      <c r="BM41" s="136">
        <f t="shared" ref="BM41:BM72" si="45">IF(R41=$A$30,ROUND(BN41,0),0)</f>
        <v>0</v>
      </c>
      <c r="BN41" s="137"/>
      <c r="BO41" s="127"/>
      <c r="BP41" s="126"/>
      <c r="BQ41" s="136">
        <f t="shared" ref="BQ41:BQ72" si="46">IF($R41=$A$30,ROUND(BR41,0),0)</f>
        <v>0</v>
      </c>
      <c r="BR41" s="137"/>
      <c r="BS41" s="127"/>
      <c r="BT41" s="126"/>
      <c r="BU41" s="136">
        <f t="shared" ref="BU41:BU72" si="47">IF($R41=$A$30,ROUND(BV41,0),0)</f>
        <v>0</v>
      </c>
      <c r="BV41" s="137"/>
      <c r="BW41" s="127"/>
      <c r="BX41" s="126"/>
      <c r="BY41" s="136">
        <f t="shared" ref="BY41:BY72" si="48">IF($R41=$A$30,ROUND(BZ41,0),0)</f>
        <v>0</v>
      </c>
      <c r="BZ41" s="137"/>
      <c r="CA41" s="127"/>
      <c r="CB41" s="126"/>
      <c r="CC41" s="136">
        <f t="shared" si="28"/>
        <v>0</v>
      </c>
      <c r="CD41" s="137"/>
      <c r="CE41" s="115">
        <f t="shared" si="29"/>
        <v>0</v>
      </c>
      <c r="CF41" s="409">
        <f t="shared" si="30"/>
        <v>0</v>
      </c>
      <c r="CG41" s="411">
        <f t="shared" ca="1" si="24"/>
        <v>0</v>
      </c>
      <c r="CH41" s="143">
        <f t="shared" ca="1" si="31"/>
        <v>0</v>
      </c>
      <c r="CI41" s="143">
        <f t="shared" ref="CI41:CI72" ca="1" si="49">CH41-CG41</f>
        <v>0</v>
      </c>
      <c r="CJ41" s="144" t="str">
        <f t="shared" ca="1" si="32"/>
        <v/>
      </c>
      <c r="CK41" s="34" t="str">
        <f t="shared" ref="CK41:CK72" si="50">IF((BA41=0),"",(IF(BB41=0,"",(BB41-BA41)/BA41)))</f>
        <v/>
      </c>
      <c r="CL41" s="20"/>
    </row>
    <row r="42" spans="1:90" s="36" customFormat="1" x14ac:dyDescent="0.2">
      <c r="A42" s="60" t="s">
        <v>68</v>
      </c>
      <c r="C42" s="37">
        <v>34</v>
      </c>
      <c r="D42" s="75" t="str">
        <f t="shared" si="33"/>
        <v>żż</v>
      </c>
      <c r="E42" s="69">
        <f t="shared" si="34"/>
        <v>0</v>
      </c>
      <c r="F42" s="69">
        <f t="shared" si="35"/>
        <v>0</v>
      </c>
      <c r="G42" s="188">
        <f t="shared" si="27"/>
        <v>0</v>
      </c>
      <c r="H42" s="288" t="str">
        <f t="shared" ca="1" si="36"/>
        <v/>
      </c>
      <c r="I42" s="288" t="str">
        <f t="shared" si="37"/>
        <v/>
      </c>
      <c r="J42" s="289" t="str">
        <f t="shared" si="38"/>
        <v>% stażu pracy</v>
      </c>
      <c r="K42" s="289"/>
      <c r="L42" s="287" t="str">
        <f t="shared" si="39"/>
        <v/>
      </c>
      <c r="M42" s="83"/>
      <c r="N42" s="84"/>
      <c r="O42" s="286"/>
      <c r="P42" s="94"/>
      <c r="Q42" s="95">
        <v>18</v>
      </c>
      <c r="R42" s="61" t="s">
        <v>164</v>
      </c>
      <c r="S42" s="108"/>
      <c r="T42" s="107"/>
      <c r="U42" s="102"/>
      <c r="V42" s="62"/>
      <c r="W42" s="148" t="s">
        <v>68</v>
      </c>
      <c r="X42" s="306" t="s">
        <v>200</v>
      </c>
      <c r="Y42" s="99" t="s">
        <v>104</v>
      </c>
      <c r="Z42" s="100"/>
      <c r="AA42" s="115">
        <f>IF(OR(M42="",N42="",P42=""),0,IF(OR(R42=$A$30,R42=$A$31,R42=$A$32),ROUND(P42/Q42*VLOOKUP(Y42,'stawki wynagrodzeń'!$A$4:$G$17,HLOOKUP(IF(AND(X42=$A$44,W42=$A$40),$A$41,IF(AND(X42=$A$44,W42=$A$41),$A$42,W42)),'stawki wynagrodzeń'!$D$4:$G$5,2,FALSE),FALSE),2),0))</f>
        <v>0</v>
      </c>
      <c r="AB42" s="116">
        <f>IF(OR(M42="",N42="",P42=""),0,IF(OR(R42=$A$30,R42=$A$31,R42=$A$32),ROUND(P42/Q42*VLOOKUP(Y42,'stawki wynagrodzeń'!$I$4:$O$17,HLOOKUP(IF(AND(X42=$A$44,W42=$A$40),$A$41,IF(AND(X42=$A$44,W42=$A$41),$A$42,W42)),'stawki wynagrodzeń'!$D$4:$G$5,2,FALSE),FALSE),2),0))</f>
        <v>0</v>
      </c>
      <c r="AC42" s="89"/>
      <c r="AD42" s="62" t="s">
        <v>80</v>
      </c>
      <c r="AE42" s="58"/>
      <c r="AF42" s="315"/>
      <c r="AG42" s="123"/>
      <c r="AH42" s="117"/>
      <c r="AI42" s="124">
        <f t="shared" ca="1" si="40"/>
        <v>0</v>
      </c>
      <c r="AJ42" s="45"/>
      <c r="AK42" s="127"/>
      <c r="AL42" s="126"/>
      <c r="AM42" s="320">
        <f>IF($R42=$A$30,ROUND(ROUND('stawki wynagrodzeń'!$O$6*AN42,2),0),0)</f>
        <v>0</v>
      </c>
      <c r="AN42" s="128"/>
      <c r="AO42" s="127"/>
      <c r="AP42" s="126"/>
      <c r="AQ42" s="320">
        <f>IF($R42=$A$30,ROUND(ROUND('stawki wynagrodzeń'!$O$6*AR42,2),0),0)</f>
        <v>0</v>
      </c>
      <c r="AR42" s="128"/>
      <c r="AS42" s="127"/>
      <c r="AT42" s="126"/>
      <c r="AU42" s="320">
        <f>IF($R42=$A$30,ROUND(ROUND('stawki wynagrodzeń'!$O$6*AV42,2),0),0)</f>
        <v>0</v>
      </c>
      <c r="AV42" s="128"/>
      <c r="AW42" s="127"/>
      <c r="AX42" s="126"/>
      <c r="AY42" s="320">
        <f>IF($R42=$A$30,ROUND(ROUND('stawki wynagrodzeń'!$O$6*AZ42,2),0),0)</f>
        <v>0</v>
      </c>
      <c r="AZ42" s="128"/>
      <c r="BA42" s="322">
        <f t="shared" si="41"/>
        <v>0</v>
      </c>
      <c r="BB42" s="323">
        <f t="shared" si="42"/>
        <v>0</v>
      </c>
      <c r="BC42" s="127"/>
      <c r="BD42" s="126"/>
      <c r="BE42" s="136">
        <f t="shared" si="43"/>
        <v>0</v>
      </c>
      <c r="BF42" s="137"/>
      <c r="BG42" s="127"/>
      <c r="BH42" s="126"/>
      <c r="BI42" s="136">
        <f t="shared" si="44"/>
        <v>0</v>
      </c>
      <c r="BJ42" s="137"/>
      <c r="BK42" s="127"/>
      <c r="BL42" s="126"/>
      <c r="BM42" s="136">
        <f t="shared" si="45"/>
        <v>0</v>
      </c>
      <c r="BN42" s="137"/>
      <c r="BO42" s="127"/>
      <c r="BP42" s="126"/>
      <c r="BQ42" s="136">
        <f t="shared" si="46"/>
        <v>0</v>
      </c>
      <c r="BR42" s="137"/>
      <c r="BS42" s="127"/>
      <c r="BT42" s="126"/>
      <c r="BU42" s="136">
        <f t="shared" si="47"/>
        <v>0</v>
      </c>
      <c r="BV42" s="137"/>
      <c r="BW42" s="127"/>
      <c r="BX42" s="126"/>
      <c r="BY42" s="136">
        <f t="shared" si="48"/>
        <v>0</v>
      </c>
      <c r="BZ42" s="137"/>
      <c r="CA42" s="127"/>
      <c r="CB42" s="126"/>
      <c r="CC42" s="136">
        <f t="shared" si="28"/>
        <v>0</v>
      </c>
      <c r="CD42" s="137"/>
      <c r="CE42" s="115">
        <f t="shared" si="29"/>
        <v>0</v>
      </c>
      <c r="CF42" s="409">
        <f t="shared" si="30"/>
        <v>0</v>
      </c>
      <c r="CG42" s="411">
        <f t="shared" ca="1" si="24"/>
        <v>0</v>
      </c>
      <c r="CH42" s="143">
        <f t="shared" ca="1" si="31"/>
        <v>0</v>
      </c>
      <c r="CI42" s="143">
        <f t="shared" ca="1" si="49"/>
        <v>0</v>
      </c>
      <c r="CJ42" s="144" t="str">
        <f t="shared" ca="1" si="32"/>
        <v/>
      </c>
      <c r="CK42" s="34" t="str">
        <f t="shared" si="50"/>
        <v/>
      </c>
      <c r="CL42" s="20"/>
    </row>
    <row r="43" spans="1:90" s="36" customFormat="1" x14ac:dyDescent="0.2">
      <c r="A43" s="36" t="s">
        <v>200</v>
      </c>
      <c r="C43" s="37">
        <v>35</v>
      </c>
      <c r="D43" s="75" t="str">
        <f t="shared" si="33"/>
        <v>żż</v>
      </c>
      <c r="E43" s="69">
        <f t="shared" si="34"/>
        <v>0</v>
      </c>
      <c r="F43" s="69">
        <f t="shared" si="35"/>
        <v>0</v>
      </c>
      <c r="G43" s="188">
        <f t="shared" si="27"/>
        <v>0</v>
      </c>
      <c r="H43" s="288" t="str">
        <f t="shared" ca="1" si="36"/>
        <v/>
      </c>
      <c r="I43" s="288" t="str">
        <f t="shared" si="37"/>
        <v/>
      </c>
      <c r="J43" s="289" t="str">
        <f t="shared" si="38"/>
        <v>% stażu pracy</v>
      </c>
      <c r="K43" s="289"/>
      <c r="L43" s="287" t="str">
        <f t="shared" si="39"/>
        <v/>
      </c>
      <c r="M43" s="83"/>
      <c r="N43" s="84"/>
      <c r="O43" s="286"/>
      <c r="P43" s="94"/>
      <c r="Q43" s="95">
        <v>18</v>
      </c>
      <c r="R43" s="61" t="s">
        <v>164</v>
      </c>
      <c r="S43" s="108"/>
      <c r="T43" s="107"/>
      <c r="U43" s="102"/>
      <c r="V43" s="62"/>
      <c r="W43" s="148" t="s">
        <v>68</v>
      </c>
      <c r="X43" s="306" t="s">
        <v>200</v>
      </c>
      <c r="Y43" s="99" t="s">
        <v>104</v>
      </c>
      <c r="Z43" s="100"/>
      <c r="AA43" s="115">
        <f>IF(OR(M43="",N43="",P43=""),0,IF(OR(R43=$A$30,R43=$A$31,R43=$A$32),ROUND(P43/Q43*VLOOKUP(Y43,'stawki wynagrodzeń'!$A$4:$G$17,HLOOKUP(IF(AND(X43=$A$44,W43=$A$40),$A$41,IF(AND(X43=$A$44,W43=$A$41),$A$42,W43)),'stawki wynagrodzeń'!$D$4:$G$5,2,FALSE),FALSE),2),0))</f>
        <v>0</v>
      </c>
      <c r="AB43" s="116">
        <f>IF(OR(M43="",N43="",P43=""),0,IF(OR(R43=$A$30,R43=$A$31,R43=$A$32),ROUND(P43/Q43*VLOOKUP(Y43,'stawki wynagrodzeń'!$I$4:$O$17,HLOOKUP(IF(AND(X43=$A$44,W43=$A$40),$A$41,IF(AND(X43=$A$44,W43=$A$41),$A$42,W43)),'stawki wynagrodzeń'!$D$4:$G$5,2,FALSE),FALSE),2),0))</f>
        <v>0</v>
      </c>
      <c r="AC43" s="89"/>
      <c r="AD43" s="62" t="s">
        <v>80</v>
      </c>
      <c r="AE43" s="58"/>
      <c r="AF43" s="315"/>
      <c r="AG43" s="123"/>
      <c r="AH43" s="117"/>
      <c r="AI43" s="124">
        <f t="shared" ca="1" si="40"/>
        <v>0</v>
      </c>
      <c r="AJ43" s="45"/>
      <c r="AK43" s="127"/>
      <c r="AL43" s="126"/>
      <c r="AM43" s="320">
        <f>IF($R43=$A$30,ROUND(ROUND('stawki wynagrodzeń'!$O$6*AN43,2),0),0)</f>
        <v>0</v>
      </c>
      <c r="AN43" s="128"/>
      <c r="AO43" s="127"/>
      <c r="AP43" s="126"/>
      <c r="AQ43" s="320">
        <f>IF($R43=$A$30,ROUND(ROUND('stawki wynagrodzeń'!$O$6*AR43,2),0),0)</f>
        <v>0</v>
      </c>
      <c r="AR43" s="128"/>
      <c r="AS43" s="127"/>
      <c r="AT43" s="126"/>
      <c r="AU43" s="320">
        <f>IF($R43=$A$30,ROUND(ROUND('stawki wynagrodzeń'!$O$6*AV43,2),0),0)</f>
        <v>0</v>
      </c>
      <c r="AV43" s="128"/>
      <c r="AW43" s="127"/>
      <c r="AX43" s="126"/>
      <c r="AY43" s="320">
        <f>IF($R43=$A$30,ROUND(ROUND('stawki wynagrodzeń'!$O$6*AZ43,2),0),0)</f>
        <v>0</v>
      </c>
      <c r="AZ43" s="128"/>
      <c r="BA43" s="322">
        <f t="shared" si="41"/>
        <v>0</v>
      </c>
      <c r="BB43" s="323">
        <f t="shared" si="42"/>
        <v>0</v>
      </c>
      <c r="BC43" s="127"/>
      <c r="BD43" s="126"/>
      <c r="BE43" s="136">
        <f t="shared" si="43"/>
        <v>0</v>
      </c>
      <c r="BF43" s="137"/>
      <c r="BG43" s="127"/>
      <c r="BH43" s="126"/>
      <c r="BI43" s="136">
        <f t="shared" si="44"/>
        <v>0</v>
      </c>
      <c r="BJ43" s="137"/>
      <c r="BK43" s="127"/>
      <c r="BL43" s="126"/>
      <c r="BM43" s="136">
        <f t="shared" si="45"/>
        <v>0</v>
      </c>
      <c r="BN43" s="137"/>
      <c r="BO43" s="127"/>
      <c r="BP43" s="126"/>
      <c r="BQ43" s="136">
        <f t="shared" si="46"/>
        <v>0</v>
      </c>
      <c r="BR43" s="137"/>
      <c r="BS43" s="127"/>
      <c r="BT43" s="126"/>
      <c r="BU43" s="136">
        <f t="shared" si="47"/>
        <v>0</v>
      </c>
      <c r="BV43" s="137"/>
      <c r="BW43" s="127"/>
      <c r="BX43" s="126"/>
      <c r="BY43" s="136">
        <f t="shared" si="48"/>
        <v>0</v>
      </c>
      <c r="BZ43" s="137"/>
      <c r="CA43" s="127"/>
      <c r="CB43" s="126"/>
      <c r="CC43" s="136">
        <f t="shared" si="28"/>
        <v>0</v>
      </c>
      <c r="CD43" s="137"/>
      <c r="CE43" s="115">
        <f t="shared" si="29"/>
        <v>0</v>
      </c>
      <c r="CF43" s="409">
        <f t="shared" si="30"/>
        <v>0</v>
      </c>
      <c r="CG43" s="411">
        <f t="shared" ca="1" si="24"/>
        <v>0</v>
      </c>
      <c r="CH43" s="143">
        <f t="shared" ca="1" si="31"/>
        <v>0</v>
      </c>
      <c r="CI43" s="143">
        <f t="shared" ca="1" si="49"/>
        <v>0</v>
      </c>
      <c r="CJ43" s="144" t="str">
        <f t="shared" ca="1" si="32"/>
        <v/>
      </c>
      <c r="CK43" s="34" t="str">
        <f t="shared" si="50"/>
        <v/>
      </c>
      <c r="CL43" s="20"/>
    </row>
    <row r="44" spans="1:90" s="36" customFormat="1" x14ac:dyDescent="0.2">
      <c r="A44" s="36" t="s">
        <v>201</v>
      </c>
      <c r="C44" s="37">
        <v>36</v>
      </c>
      <c r="D44" s="75" t="str">
        <f t="shared" si="33"/>
        <v>żż</v>
      </c>
      <c r="E44" s="69">
        <f t="shared" si="34"/>
        <v>0</v>
      </c>
      <c r="F44" s="69">
        <f t="shared" si="35"/>
        <v>0</v>
      </c>
      <c r="G44" s="188">
        <f t="shared" si="27"/>
        <v>0</v>
      </c>
      <c r="H44" s="288" t="str">
        <f t="shared" ca="1" si="36"/>
        <v/>
      </c>
      <c r="I44" s="288" t="str">
        <f t="shared" si="37"/>
        <v/>
      </c>
      <c r="J44" s="289" t="str">
        <f t="shared" si="38"/>
        <v>% stażu pracy</v>
      </c>
      <c r="K44" s="289"/>
      <c r="L44" s="287" t="str">
        <f t="shared" si="39"/>
        <v/>
      </c>
      <c r="M44" s="83"/>
      <c r="N44" s="84"/>
      <c r="O44" s="286"/>
      <c r="P44" s="94"/>
      <c r="Q44" s="95">
        <v>18</v>
      </c>
      <c r="R44" s="61" t="s">
        <v>164</v>
      </c>
      <c r="S44" s="108"/>
      <c r="T44" s="107"/>
      <c r="U44" s="102"/>
      <c r="V44" s="62"/>
      <c r="W44" s="148" t="s">
        <v>68</v>
      </c>
      <c r="X44" s="306" t="s">
        <v>200</v>
      </c>
      <c r="Y44" s="99" t="s">
        <v>104</v>
      </c>
      <c r="Z44" s="100"/>
      <c r="AA44" s="115">
        <f>IF(OR(M44="",N44="",P44=""),0,IF(OR(R44=$A$30,R44=$A$31,R44=$A$32),ROUND(P44/Q44*VLOOKUP(Y44,'stawki wynagrodzeń'!$A$4:$G$17,HLOOKUP(IF(AND(X44=$A$44,W44=$A$40),$A$41,IF(AND(X44=$A$44,W44=$A$41),$A$42,W44)),'stawki wynagrodzeń'!$D$4:$G$5,2,FALSE),FALSE),2),0))</f>
        <v>0</v>
      </c>
      <c r="AB44" s="116">
        <f>IF(OR(M44="",N44="",P44=""),0,IF(OR(R44=$A$30,R44=$A$31,R44=$A$32),ROUND(P44/Q44*VLOOKUP(Y44,'stawki wynagrodzeń'!$I$4:$O$17,HLOOKUP(IF(AND(X44=$A$44,W44=$A$40),$A$41,IF(AND(X44=$A$44,W44=$A$41),$A$42,W44)),'stawki wynagrodzeń'!$D$4:$G$5,2,FALSE),FALSE),2),0))</f>
        <v>0</v>
      </c>
      <c r="AC44" s="89"/>
      <c r="AD44" s="62" t="s">
        <v>80</v>
      </c>
      <c r="AE44" s="58"/>
      <c r="AF44" s="315"/>
      <c r="AG44" s="123"/>
      <c r="AH44" s="117"/>
      <c r="AI44" s="124">
        <f t="shared" ca="1" si="40"/>
        <v>0</v>
      </c>
      <c r="AJ44" s="45"/>
      <c r="AK44" s="127"/>
      <c r="AL44" s="126"/>
      <c r="AM44" s="320">
        <f>IF($R44=$A$30,ROUND(ROUND('stawki wynagrodzeń'!$O$6*AN44,2),0),0)</f>
        <v>0</v>
      </c>
      <c r="AN44" s="128"/>
      <c r="AO44" s="127"/>
      <c r="AP44" s="126"/>
      <c r="AQ44" s="320">
        <f>IF($R44=$A$30,ROUND(ROUND('stawki wynagrodzeń'!$O$6*AR44,2),0),0)</f>
        <v>0</v>
      </c>
      <c r="AR44" s="128"/>
      <c r="AS44" s="127"/>
      <c r="AT44" s="126"/>
      <c r="AU44" s="320">
        <f>IF($R44=$A$30,ROUND(ROUND('stawki wynagrodzeń'!$O$6*AV44,2),0),0)</f>
        <v>0</v>
      </c>
      <c r="AV44" s="128"/>
      <c r="AW44" s="127"/>
      <c r="AX44" s="126"/>
      <c r="AY44" s="320">
        <f>IF($R44=$A$30,ROUND(ROUND('stawki wynagrodzeń'!$O$6*AZ44,2),0),0)</f>
        <v>0</v>
      </c>
      <c r="AZ44" s="128"/>
      <c r="BA44" s="322">
        <f t="shared" si="41"/>
        <v>0</v>
      </c>
      <c r="BB44" s="323">
        <f t="shared" si="42"/>
        <v>0</v>
      </c>
      <c r="BC44" s="127"/>
      <c r="BD44" s="126"/>
      <c r="BE44" s="136">
        <f t="shared" si="43"/>
        <v>0</v>
      </c>
      <c r="BF44" s="137"/>
      <c r="BG44" s="127"/>
      <c r="BH44" s="126"/>
      <c r="BI44" s="136">
        <f t="shared" si="44"/>
        <v>0</v>
      </c>
      <c r="BJ44" s="137"/>
      <c r="BK44" s="127"/>
      <c r="BL44" s="126"/>
      <c r="BM44" s="136">
        <f t="shared" si="45"/>
        <v>0</v>
      </c>
      <c r="BN44" s="137"/>
      <c r="BO44" s="127"/>
      <c r="BP44" s="126"/>
      <c r="BQ44" s="136">
        <f t="shared" si="46"/>
        <v>0</v>
      </c>
      <c r="BR44" s="137"/>
      <c r="BS44" s="127"/>
      <c r="BT44" s="126"/>
      <c r="BU44" s="136">
        <f t="shared" si="47"/>
        <v>0</v>
      </c>
      <c r="BV44" s="137"/>
      <c r="BW44" s="127"/>
      <c r="BX44" s="126"/>
      <c r="BY44" s="136">
        <f t="shared" si="48"/>
        <v>0</v>
      </c>
      <c r="BZ44" s="137"/>
      <c r="CA44" s="127"/>
      <c r="CB44" s="126"/>
      <c r="CC44" s="136">
        <f t="shared" si="28"/>
        <v>0</v>
      </c>
      <c r="CD44" s="137"/>
      <c r="CE44" s="115">
        <f t="shared" si="29"/>
        <v>0</v>
      </c>
      <c r="CF44" s="409">
        <f t="shared" si="30"/>
        <v>0</v>
      </c>
      <c r="CG44" s="411">
        <f t="shared" ca="1" si="24"/>
        <v>0</v>
      </c>
      <c r="CH44" s="143">
        <f t="shared" ca="1" si="31"/>
        <v>0</v>
      </c>
      <c r="CI44" s="143">
        <f t="shared" ca="1" si="49"/>
        <v>0</v>
      </c>
      <c r="CJ44" s="144" t="str">
        <f t="shared" ca="1" si="32"/>
        <v/>
      </c>
      <c r="CK44" s="34" t="str">
        <f t="shared" si="50"/>
        <v/>
      </c>
      <c r="CL44" s="20"/>
    </row>
    <row r="45" spans="1:90" s="36" customFormat="1" x14ac:dyDescent="0.2">
      <c r="C45" s="37">
        <v>37</v>
      </c>
      <c r="D45" s="75" t="str">
        <f t="shared" si="33"/>
        <v>żż</v>
      </c>
      <c r="E45" s="69">
        <f t="shared" si="34"/>
        <v>0</v>
      </c>
      <c r="F45" s="69">
        <f t="shared" si="35"/>
        <v>0</v>
      </c>
      <c r="G45" s="188">
        <f t="shared" si="27"/>
        <v>0</v>
      </c>
      <c r="H45" s="288" t="str">
        <f t="shared" ca="1" si="36"/>
        <v/>
      </c>
      <c r="I45" s="288" t="str">
        <f t="shared" si="37"/>
        <v/>
      </c>
      <c r="J45" s="289" t="str">
        <f t="shared" si="38"/>
        <v>% stażu pracy</v>
      </c>
      <c r="K45" s="289"/>
      <c r="L45" s="287" t="str">
        <f t="shared" si="39"/>
        <v/>
      </c>
      <c r="M45" s="83"/>
      <c r="N45" s="84"/>
      <c r="O45" s="286"/>
      <c r="P45" s="94"/>
      <c r="Q45" s="95">
        <v>18</v>
      </c>
      <c r="R45" s="61" t="s">
        <v>164</v>
      </c>
      <c r="S45" s="108"/>
      <c r="T45" s="107"/>
      <c r="U45" s="102"/>
      <c r="V45" s="62"/>
      <c r="W45" s="148" t="s">
        <v>68</v>
      </c>
      <c r="X45" s="306" t="s">
        <v>200</v>
      </c>
      <c r="Y45" s="99" t="s">
        <v>104</v>
      </c>
      <c r="Z45" s="100"/>
      <c r="AA45" s="115">
        <f>IF(OR(M45="",N45="",P45=""),0,IF(OR(R45=$A$30,R45=$A$31,R45=$A$32),ROUND(P45/Q45*VLOOKUP(Y45,'stawki wynagrodzeń'!$A$4:$G$17,HLOOKUP(IF(AND(X45=$A$44,W45=$A$40),$A$41,IF(AND(X45=$A$44,W45=$A$41),$A$42,W45)),'stawki wynagrodzeń'!$D$4:$G$5,2,FALSE),FALSE),2),0))</f>
        <v>0</v>
      </c>
      <c r="AB45" s="116">
        <f>IF(OR(M45="",N45="",P45=""),0,IF(OR(R45=$A$30,R45=$A$31,R45=$A$32),ROUND(P45/Q45*VLOOKUP(Y45,'stawki wynagrodzeń'!$I$4:$O$17,HLOOKUP(IF(AND(X45=$A$44,W45=$A$40),$A$41,IF(AND(X45=$A$44,W45=$A$41),$A$42,W45)),'stawki wynagrodzeń'!$D$4:$G$5,2,FALSE),FALSE),2),0))</f>
        <v>0</v>
      </c>
      <c r="AC45" s="89"/>
      <c r="AD45" s="62" t="s">
        <v>80</v>
      </c>
      <c r="AE45" s="58"/>
      <c r="AF45" s="315"/>
      <c r="AG45" s="123"/>
      <c r="AH45" s="117"/>
      <c r="AI45" s="124">
        <f t="shared" ca="1" si="40"/>
        <v>0</v>
      </c>
      <c r="AJ45" s="45"/>
      <c r="AK45" s="127"/>
      <c r="AL45" s="126"/>
      <c r="AM45" s="320">
        <f>IF($R45=$A$30,ROUND(ROUND('stawki wynagrodzeń'!$O$6*AN45,2),0),0)</f>
        <v>0</v>
      </c>
      <c r="AN45" s="128"/>
      <c r="AO45" s="127"/>
      <c r="AP45" s="126"/>
      <c r="AQ45" s="320">
        <f>IF($R45=$A$30,ROUND(ROUND('stawki wynagrodzeń'!$O$6*AR45,2),0),0)</f>
        <v>0</v>
      </c>
      <c r="AR45" s="128"/>
      <c r="AS45" s="127"/>
      <c r="AT45" s="126"/>
      <c r="AU45" s="320">
        <f>IF($R45=$A$30,ROUND(ROUND('stawki wynagrodzeń'!$O$6*AV45,2),0),0)</f>
        <v>0</v>
      </c>
      <c r="AV45" s="128"/>
      <c r="AW45" s="127"/>
      <c r="AX45" s="126"/>
      <c r="AY45" s="320">
        <f>IF($R45=$A$30,ROUND(ROUND('stawki wynagrodzeń'!$O$6*AZ45,2),0),0)</f>
        <v>0</v>
      </c>
      <c r="AZ45" s="128"/>
      <c r="BA45" s="322">
        <f t="shared" si="41"/>
        <v>0</v>
      </c>
      <c r="BB45" s="323">
        <f t="shared" si="42"/>
        <v>0</v>
      </c>
      <c r="BC45" s="127"/>
      <c r="BD45" s="126"/>
      <c r="BE45" s="136">
        <f t="shared" si="43"/>
        <v>0</v>
      </c>
      <c r="BF45" s="137"/>
      <c r="BG45" s="127"/>
      <c r="BH45" s="126"/>
      <c r="BI45" s="136">
        <f t="shared" si="44"/>
        <v>0</v>
      </c>
      <c r="BJ45" s="137"/>
      <c r="BK45" s="127"/>
      <c r="BL45" s="126"/>
      <c r="BM45" s="136">
        <f t="shared" si="45"/>
        <v>0</v>
      </c>
      <c r="BN45" s="137"/>
      <c r="BO45" s="127"/>
      <c r="BP45" s="126"/>
      <c r="BQ45" s="136">
        <f t="shared" si="46"/>
        <v>0</v>
      </c>
      <c r="BR45" s="137"/>
      <c r="BS45" s="127"/>
      <c r="BT45" s="126"/>
      <c r="BU45" s="136">
        <f t="shared" si="47"/>
        <v>0</v>
      </c>
      <c r="BV45" s="137"/>
      <c r="BW45" s="127"/>
      <c r="BX45" s="126"/>
      <c r="BY45" s="136">
        <f t="shared" si="48"/>
        <v>0</v>
      </c>
      <c r="BZ45" s="137"/>
      <c r="CA45" s="127"/>
      <c r="CB45" s="126"/>
      <c r="CC45" s="136">
        <f t="shared" si="28"/>
        <v>0</v>
      </c>
      <c r="CD45" s="137"/>
      <c r="CE45" s="115">
        <f t="shared" si="29"/>
        <v>0</v>
      </c>
      <c r="CF45" s="409">
        <f t="shared" si="30"/>
        <v>0</v>
      </c>
      <c r="CG45" s="411">
        <f t="shared" ca="1" si="24"/>
        <v>0</v>
      </c>
      <c r="CH45" s="143">
        <f t="shared" ca="1" si="31"/>
        <v>0</v>
      </c>
      <c r="CI45" s="143">
        <f t="shared" ca="1" si="49"/>
        <v>0</v>
      </c>
      <c r="CJ45" s="144" t="str">
        <f t="shared" ca="1" si="32"/>
        <v/>
      </c>
      <c r="CK45" s="34" t="str">
        <f t="shared" si="50"/>
        <v/>
      </c>
      <c r="CL45" s="20"/>
    </row>
    <row r="46" spans="1:90" s="36" customFormat="1" x14ac:dyDescent="0.2">
      <c r="C46" s="37">
        <v>38</v>
      </c>
      <c r="D46" s="75" t="str">
        <f t="shared" si="33"/>
        <v>żż</v>
      </c>
      <c r="E46" s="69">
        <f t="shared" si="34"/>
        <v>0</v>
      </c>
      <c r="F46" s="69">
        <f t="shared" si="35"/>
        <v>0</v>
      </c>
      <c r="G46" s="188">
        <f t="shared" si="27"/>
        <v>0</v>
      </c>
      <c r="H46" s="288" t="str">
        <f t="shared" ca="1" si="36"/>
        <v/>
      </c>
      <c r="I46" s="288" t="str">
        <f t="shared" si="37"/>
        <v/>
      </c>
      <c r="J46" s="289" t="str">
        <f t="shared" si="38"/>
        <v>% stażu pracy</v>
      </c>
      <c r="K46" s="289"/>
      <c r="L46" s="287" t="str">
        <f t="shared" si="39"/>
        <v/>
      </c>
      <c r="M46" s="83"/>
      <c r="N46" s="84"/>
      <c r="O46" s="286"/>
      <c r="P46" s="94"/>
      <c r="Q46" s="95">
        <v>18</v>
      </c>
      <c r="R46" s="61" t="s">
        <v>164</v>
      </c>
      <c r="S46" s="108"/>
      <c r="T46" s="107"/>
      <c r="U46" s="102"/>
      <c r="V46" s="62"/>
      <c r="W46" s="148" t="s">
        <v>68</v>
      </c>
      <c r="X46" s="306" t="s">
        <v>200</v>
      </c>
      <c r="Y46" s="99" t="s">
        <v>104</v>
      </c>
      <c r="Z46" s="100"/>
      <c r="AA46" s="115">
        <f>IF(OR(M46="",N46="",P46=""),0,IF(OR(R46=$A$30,R46=$A$31,R46=$A$32),ROUND(P46/Q46*VLOOKUP(Y46,'stawki wynagrodzeń'!$A$4:$G$17,HLOOKUP(IF(AND(X46=$A$44,W46=$A$40),$A$41,IF(AND(X46=$A$44,W46=$A$41),$A$42,W46)),'stawki wynagrodzeń'!$D$4:$G$5,2,FALSE),FALSE),2),0))</f>
        <v>0</v>
      </c>
      <c r="AB46" s="116">
        <f>IF(OR(M46="",N46="",P46=""),0,IF(OR(R46=$A$30,R46=$A$31,R46=$A$32),ROUND(P46/Q46*VLOOKUP(Y46,'stawki wynagrodzeń'!$I$4:$O$17,HLOOKUP(IF(AND(X46=$A$44,W46=$A$40),$A$41,IF(AND(X46=$A$44,W46=$A$41),$A$42,W46)),'stawki wynagrodzeń'!$D$4:$G$5,2,FALSE),FALSE),2),0))</f>
        <v>0</v>
      </c>
      <c r="AC46" s="89"/>
      <c r="AD46" s="62" t="s">
        <v>80</v>
      </c>
      <c r="AE46" s="58"/>
      <c r="AF46" s="315"/>
      <c r="AG46" s="123"/>
      <c r="AH46" s="117"/>
      <c r="AI46" s="124">
        <f t="shared" ca="1" si="40"/>
        <v>0</v>
      </c>
      <c r="AJ46" s="45"/>
      <c r="AK46" s="127"/>
      <c r="AL46" s="126"/>
      <c r="AM46" s="320">
        <f>IF($R46=$A$30,ROUND(ROUND('stawki wynagrodzeń'!$O$6*AN46,2),0),0)</f>
        <v>0</v>
      </c>
      <c r="AN46" s="128"/>
      <c r="AO46" s="127"/>
      <c r="AP46" s="126"/>
      <c r="AQ46" s="320">
        <f>IF($R46=$A$30,ROUND(ROUND('stawki wynagrodzeń'!$O$6*AR46,2),0),0)</f>
        <v>0</v>
      </c>
      <c r="AR46" s="128"/>
      <c r="AS46" s="127"/>
      <c r="AT46" s="126"/>
      <c r="AU46" s="320">
        <f>IF($R46=$A$30,ROUND(ROUND('stawki wynagrodzeń'!$O$6*AV46,2),0),0)</f>
        <v>0</v>
      </c>
      <c r="AV46" s="128"/>
      <c r="AW46" s="127"/>
      <c r="AX46" s="126"/>
      <c r="AY46" s="320">
        <f>IF($R46=$A$30,ROUND(ROUND('stawki wynagrodzeń'!$O$6*AZ46,2),0),0)</f>
        <v>0</v>
      </c>
      <c r="AZ46" s="128"/>
      <c r="BA46" s="322">
        <f t="shared" si="41"/>
        <v>0</v>
      </c>
      <c r="BB46" s="323">
        <f t="shared" si="42"/>
        <v>0</v>
      </c>
      <c r="BC46" s="127"/>
      <c r="BD46" s="126"/>
      <c r="BE46" s="136">
        <f t="shared" si="43"/>
        <v>0</v>
      </c>
      <c r="BF46" s="137"/>
      <c r="BG46" s="127"/>
      <c r="BH46" s="126"/>
      <c r="BI46" s="136">
        <f t="shared" si="44"/>
        <v>0</v>
      </c>
      <c r="BJ46" s="137"/>
      <c r="BK46" s="127"/>
      <c r="BL46" s="126"/>
      <c r="BM46" s="136">
        <f t="shared" si="45"/>
        <v>0</v>
      </c>
      <c r="BN46" s="137"/>
      <c r="BO46" s="127"/>
      <c r="BP46" s="126"/>
      <c r="BQ46" s="136">
        <f t="shared" si="46"/>
        <v>0</v>
      </c>
      <c r="BR46" s="137"/>
      <c r="BS46" s="127"/>
      <c r="BT46" s="126"/>
      <c r="BU46" s="136">
        <f t="shared" si="47"/>
        <v>0</v>
      </c>
      <c r="BV46" s="137"/>
      <c r="BW46" s="127"/>
      <c r="BX46" s="126"/>
      <c r="BY46" s="136">
        <f t="shared" si="48"/>
        <v>0</v>
      </c>
      <c r="BZ46" s="137"/>
      <c r="CA46" s="127"/>
      <c r="CB46" s="126"/>
      <c r="CC46" s="136">
        <f t="shared" si="28"/>
        <v>0</v>
      </c>
      <c r="CD46" s="137"/>
      <c r="CE46" s="115">
        <f t="shared" si="29"/>
        <v>0</v>
      </c>
      <c r="CF46" s="409">
        <f t="shared" si="30"/>
        <v>0</v>
      </c>
      <c r="CG46" s="411">
        <f t="shared" ca="1" si="24"/>
        <v>0</v>
      </c>
      <c r="CH46" s="143">
        <f t="shared" ca="1" si="31"/>
        <v>0</v>
      </c>
      <c r="CI46" s="143">
        <f t="shared" ca="1" si="49"/>
        <v>0</v>
      </c>
      <c r="CJ46" s="144" t="str">
        <f t="shared" ca="1" si="32"/>
        <v/>
      </c>
      <c r="CK46" s="34" t="str">
        <f t="shared" si="50"/>
        <v/>
      </c>
      <c r="CL46" s="20"/>
    </row>
    <row r="47" spans="1:90" s="36" customFormat="1" x14ac:dyDescent="0.2">
      <c r="C47" s="37">
        <v>39</v>
      </c>
      <c r="D47" s="75" t="str">
        <f t="shared" si="33"/>
        <v>żż</v>
      </c>
      <c r="E47" s="69">
        <f t="shared" si="34"/>
        <v>0</v>
      </c>
      <c r="F47" s="69">
        <f t="shared" si="35"/>
        <v>0</v>
      </c>
      <c r="G47" s="188">
        <f t="shared" si="27"/>
        <v>0</v>
      </c>
      <c r="H47" s="288" t="str">
        <f t="shared" ca="1" si="36"/>
        <v/>
      </c>
      <c r="I47" s="288" t="str">
        <f t="shared" si="37"/>
        <v/>
      </c>
      <c r="J47" s="289" t="str">
        <f t="shared" si="38"/>
        <v>% stażu pracy</v>
      </c>
      <c r="K47" s="289"/>
      <c r="L47" s="287" t="str">
        <f t="shared" si="39"/>
        <v/>
      </c>
      <c r="M47" s="83"/>
      <c r="N47" s="84"/>
      <c r="O47" s="286"/>
      <c r="P47" s="94"/>
      <c r="Q47" s="95">
        <v>18</v>
      </c>
      <c r="R47" s="61" t="s">
        <v>164</v>
      </c>
      <c r="S47" s="108"/>
      <c r="T47" s="107"/>
      <c r="U47" s="102"/>
      <c r="V47" s="62"/>
      <c r="W47" s="148" t="s">
        <v>68</v>
      </c>
      <c r="X47" s="306" t="s">
        <v>200</v>
      </c>
      <c r="Y47" s="99" t="s">
        <v>104</v>
      </c>
      <c r="Z47" s="100"/>
      <c r="AA47" s="115">
        <f>IF(OR(M47="",N47="",P47=""),0,IF(OR(R47=$A$30,R47=$A$31,R47=$A$32),ROUND(P47/Q47*VLOOKUP(Y47,'stawki wynagrodzeń'!$A$4:$G$17,HLOOKUP(IF(AND(X47=$A$44,W47=$A$40),$A$41,IF(AND(X47=$A$44,W47=$A$41),$A$42,W47)),'stawki wynagrodzeń'!$D$4:$G$5,2,FALSE),FALSE),2),0))</f>
        <v>0</v>
      </c>
      <c r="AB47" s="116">
        <f>IF(OR(M47="",N47="",P47=""),0,IF(OR(R47=$A$30,R47=$A$31,R47=$A$32),ROUND(P47/Q47*VLOOKUP(Y47,'stawki wynagrodzeń'!$I$4:$O$17,HLOOKUP(IF(AND(X47=$A$44,W47=$A$40),$A$41,IF(AND(X47=$A$44,W47=$A$41),$A$42,W47)),'stawki wynagrodzeń'!$D$4:$G$5,2,FALSE),FALSE),2),0))</f>
        <v>0</v>
      </c>
      <c r="AC47" s="89"/>
      <c r="AD47" s="62" t="s">
        <v>80</v>
      </c>
      <c r="AE47" s="58"/>
      <c r="AF47" s="315"/>
      <c r="AG47" s="123"/>
      <c r="AH47" s="117"/>
      <c r="AI47" s="124">
        <f t="shared" ca="1" si="40"/>
        <v>0</v>
      </c>
      <c r="AJ47" s="45"/>
      <c r="AK47" s="127"/>
      <c r="AL47" s="126"/>
      <c r="AM47" s="320">
        <f>IF($R47=$A$30,ROUND(ROUND('stawki wynagrodzeń'!$O$6*AN47,2),0),0)</f>
        <v>0</v>
      </c>
      <c r="AN47" s="128"/>
      <c r="AO47" s="127"/>
      <c r="AP47" s="126"/>
      <c r="AQ47" s="320">
        <f>IF($R47=$A$30,ROUND(ROUND('stawki wynagrodzeń'!$O$6*AR47,2),0),0)</f>
        <v>0</v>
      </c>
      <c r="AR47" s="128"/>
      <c r="AS47" s="127"/>
      <c r="AT47" s="126"/>
      <c r="AU47" s="320">
        <f>IF($R47=$A$30,ROUND(ROUND('stawki wynagrodzeń'!$O$6*AV47,2),0),0)</f>
        <v>0</v>
      </c>
      <c r="AV47" s="128"/>
      <c r="AW47" s="127"/>
      <c r="AX47" s="126"/>
      <c r="AY47" s="320">
        <f>IF($R47=$A$30,ROUND(ROUND('stawki wynagrodzeń'!$O$6*AZ47,2),0),0)</f>
        <v>0</v>
      </c>
      <c r="AZ47" s="128"/>
      <c r="BA47" s="322">
        <f t="shared" si="41"/>
        <v>0</v>
      </c>
      <c r="BB47" s="323">
        <f t="shared" si="42"/>
        <v>0</v>
      </c>
      <c r="BC47" s="127"/>
      <c r="BD47" s="126"/>
      <c r="BE47" s="136">
        <f t="shared" si="43"/>
        <v>0</v>
      </c>
      <c r="BF47" s="137"/>
      <c r="BG47" s="127"/>
      <c r="BH47" s="126"/>
      <c r="BI47" s="136">
        <f t="shared" si="44"/>
        <v>0</v>
      </c>
      <c r="BJ47" s="137"/>
      <c r="BK47" s="127"/>
      <c r="BL47" s="126"/>
      <c r="BM47" s="136">
        <f t="shared" si="45"/>
        <v>0</v>
      </c>
      <c r="BN47" s="137"/>
      <c r="BO47" s="127"/>
      <c r="BP47" s="126"/>
      <c r="BQ47" s="136">
        <f t="shared" si="46"/>
        <v>0</v>
      </c>
      <c r="BR47" s="137"/>
      <c r="BS47" s="127"/>
      <c r="BT47" s="126"/>
      <c r="BU47" s="136">
        <f t="shared" si="47"/>
        <v>0</v>
      </c>
      <c r="BV47" s="137"/>
      <c r="BW47" s="127"/>
      <c r="BX47" s="126"/>
      <c r="BY47" s="136">
        <f t="shared" si="48"/>
        <v>0</v>
      </c>
      <c r="BZ47" s="137"/>
      <c r="CA47" s="127"/>
      <c r="CB47" s="126"/>
      <c r="CC47" s="136">
        <f t="shared" si="28"/>
        <v>0</v>
      </c>
      <c r="CD47" s="137"/>
      <c r="CE47" s="115">
        <f t="shared" si="29"/>
        <v>0</v>
      </c>
      <c r="CF47" s="409">
        <f t="shared" si="30"/>
        <v>0</v>
      </c>
      <c r="CG47" s="411">
        <f t="shared" ca="1" si="24"/>
        <v>0</v>
      </c>
      <c r="CH47" s="143">
        <f t="shared" ca="1" si="31"/>
        <v>0</v>
      </c>
      <c r="CI47" s="143">
        <f t="shared" ca="1" si="49"/>
        <v>0</v>
      </c>
      <c r="CJ47" s="144" t="str">
        <f t="shared" ca="1" si="32"/>
        <v/>
      </c>
      <c r="CK47" s="34" t="str">
        <f t="shared" si="50"/>
        <v/>
      </c>
      <c r="CL47" s="20"/>
    </row>
    <row r="48" spans="1:90" s="36" customFormat="1" x14ac:dyDescent="0.2">
      <c r="A48" s="71" t="s">
        <v>128</v>
      </c>
      <c r="C48" s="37">
        <v>40</v>
      </c>
      <c r="D48" s="75" t="str">
        <f t="shared" si="33"/>
        <v>żż</v>
      </c>
      <c r="E48" s="69">
        <f t="shared" si="34"/>
        <v>0</v>
      </c>
      <c r="F48" s="69">
        <f t="shared" si="35"/>
        <v>0</v>
      </c>
      <c r="G48" s="188">
        <f t="shared" si="27"/>
        <v>0</v>
      </c>
      <c r="H48" s="288" t="str">
        <f t="shared" ca="1" si="36"/>
        <v/>
      </c>
      <c r="I48" s="288" t="str">
        <f t="shared" si="37"/>
        <v/>
      </c>
      <c r="J48" s="289" t="str">
        <f t="shared" si="38"/>
        <v>% stażu pracy</v>
      </c>
      <c r="K48" s="289"/>
      <c r="L48" s="287" t="str">
        <f t="shared" si="39"/>
        <v/>
      </c>
      <c r="M48" s="83"/>
      <c r="N48" s="84"/>
      <c r="O48" s="286"/>
      <c r="P48" s="94"/>
      <c r="Q48" s="95">
        <v>18</v>
      </c>
      <c r="R48" s="61" t="s">
        <v>164</v>
      </c>
      <c r="S48" s="108"/>
      <c r="T48" s="107"/>
      <c r="U48" s="102"/>
      <c r="V48" s="62"/>
      <c r="W48" s="148" t="s">
        <v>68</v>
      </c>
      <c r="X48" s="306" t="s">
        <v>200</v>
      </c>
      <c r="Y48" s="99" t="s">
        <v>104</v>
      </c>
      <c r="Z48" s="100"/>
      <c r="AA48" s="115">
        <f>IF(OR(M48="",N48="",P48=""),0,IF(OR(R48=$A$30,R48=$A$31,R48=$A$32),ROUND(P48/Q48*VLOOKUP(Y48,'stawki wynagrodzeń'!$A$4:$G$17,HLOOKUP(IF(AND(X48=$A$44,W48=$A$40),$A$41,IF(AND(X48=$A$44,W48=$A$41),$A$42,W48)),'stawki wynagrodzeń'!$D$4:$G$5,2,FALSE),FALSE),2),0))</f>
        <v>0</v>
      </c>
      <c r="AB48" s="116">
        <f>IF(OR(M48="",N48="",P48=""),0,IF(OR(R48=$A$30,R48=$A$31,R48=$A$32),ROUND(P48/Q48*VLOOKUP(Y48,'stawki wynagrodzeń'!$I$4:$O$17,HLOOKUP(IF(AND(X48=$A$44,W48=$A$40),$A$41,IF(AND(X48=$A$44,W48=$A$41),$A$42,W48)),'stawki wynagrodzeń'!$D$4:$G$5,2,FALSE),FALSE),2),0))</f>
        <v>0</v>
      </c>
      <c r="AC48" s="89"/>
      <c r="AD48" s="62" t="s">
        <v>80</v>
      </c>
      <c r="AE48" s="58"/>
      <c r="AF48" s="315"/>
      <c r="AG48" s="123"/>
      <c r="AH48" s="117"/>
      <c r="AI48" s="124">
        <f t="shared" ca="1" si="40"/>
        <v>0</v>
      </c>
      <c r="AJ48" s="45"/>
      <c r="AK48" s="127"/>
      <c r="AL48" s="126"/>
      <c r="AM48" s="320">
        <f>IF($R48=$A$30,ROUND(ROUND('stawki wynagrodzeń'!$O$6*AN48,2),0),0)</f>
        <v>0</v>
      </c>
      <c r="AN48" s="128"/>
      <c r="AO48" s="127"/>
      <c r="AP48" s="126"/>
      <c r="AQ48" s="320">
        <f>IF($R48=$A$30,ROUND(ROUND('stawki wynagrodzeń'!$O$6*AR48,2),0),0)</f>
        <v>0</v>
      </c>
      <c r="AR48" s="128"/>
      <c r="AS48" s="127"/>
      <c r="AT48" s="126"/>
      <c r="AU48" s="320">
        <f>IF($R48=$A$30,ROUND(ROUND('stawki wynagrodzeń'!$O$6*AV48,2),0),0)</f>
        <v>0</v>
      </c>
      <c r="AV48" s="128"/>
      <c r="AW48" s="127"/>
      <c r="AX48" s="126"/>
      <c r="AY48" s="320">
        <f>IF($R48=$A$30,ROUND(ROUND('stawki wynagrodzeń'!$O$6*AZ48,2),0),0)</f>
        <v>0</v>
      </c>
      <c r="AZ48" s="128"/>
      <c r="BA48" s="322">
        <f t="shared" si="41"/>
        <v>0</v>
      </c>
      <c r="BB48" s="323">
        <f t="shared" si="42"/>
        <v>0</v>
      </c>
      <c r="BC48" s="127"/>
      <c r="BD48" s="126"/>
      <c r="BE48" s="136">
        <f t="shared" si="43"/>
        <v>0</v>
      </c>
      <c r="BF48" s="137"/>
      <c r="BG48" s="127"/>
      <c r="BH48" s="126"/>
      <c r="BI48" s="136">
        <f t="shared" si="44"/>
        <v>0</v>
      </c>
      <c r="BJ48" s="137"/>
      <c r="BK48" s="127"/>
      <c r="BL48" s="126"/>
      <c r="BM48" s="136">
        <f t="shared" si="45"/>
        <v>0</v>
      </c>
      <c r="BN48" s="137"/>
      <c r="BO48" s="127"/>
      <c r="BP48" s="126"/>
      <c r="BQ48" s="136">
        <f t="shared" si="46"/>
        <v>0</v>
      </c>
      <c r="BR48" s="137"/>
      <c r="BS48" s="127"/>
      <c r="BT48" s="126"/>
      <c r="BU48" s="136">
        <f t="shared" si="47"/>
        <v>0</v>
      </c>
      <c r="BV48" s="137"/>
      <c r="BW48" s="127"/>
      <c r="BX48" s="126"/>
      <c r="BY48" s="136">
        <f t="shared" si="48"/>
        <v>0</v>
      </c>
      <c r="BZ48" s="137"/>
      <c r="CA48" s="127"/>
      <c r="CB48" s="126"/>
      <c r="CC48" s="136">
        <f t="shared" si="28"/>
        <v>0</v>
      </c>
      <c r="CD48" s="137"/>
      <c r="CE48" s="115">
        <f t="shared" si="29"/>
        <v>0</v>
      </c>
      <c r="CF48" s="409">
        <f t="shared" si="30"/>
        <v>0</v>
      </c>
      <c r="CG48" s="411">
        <f t="shared" ca="1" si="24"/>
        <v>0</v>
      </c>
      <c r="CH48" s="143">
        <f t="shared" ca="1" si="31"/>
        <v>0</v>
      </c>
      <c r="CI48" s="143">
        <f t="shared" ca="1" si="49"/>
        <v>0</v>
      </c>
      <c r="CJ48" s="144" t="str">
        <f t="shared" ca="1" si="32"/>
        <v/>
      </c>
      <c r="CK48" s="34" t="str">
        <f t="shared" si="50"/>
        <v/>
      </c>
      <c r="CL48" s="20"/>
    </row>
    <row r="49" spans="1:90" s="36" customFormat="1" x14ac:dyDescent="0.2">
      <c r="A49" s="72" t="s">
        <v>127</v>
      </c>
      <c r="C49" s="37">
        <v>41</v>
      </c>
      <c r="D49" s="75" t="str">
        <f t="shared" si="33"/>
        <v>żż</v>
      </c>
      <c r="E49" s="69">
        <f t="shared" si="34"/>
        <v>0</v>
      </c>
      <c r="F49" s="69">
        <f t="shared" si="35"/>
        <v>0</v>
      </c>
      <c r="G49" s="188">
        <f t="shared" si="27"/>
        <v>0</v>
      </c>
      <c r="H49" s="288" t="str">
        <f t="shared" ca="1" si="36"/>
        <v/>
      </c>
      <c r="I49" s="288" t="str">
        <f t="shared" si="37"/>
        <v/>
      </c>
      <c r="J49" s="289" t="str">
        <f t="shared" si="38"/>
        <v>% stażu pracy</v>
      </c>
      <c r="K49" s="289"/>
      <c r="L49" s="287" t="str">
        <f t="shared" si="39"/>
        <v/>
      </c>
      <c r="M49" s="83"/>
      <c r="N49" s="84"/>
      <c r="O49" s="286"/>
      <c r="P49" s="94"/>
      <c r="Q49" s="95">
        <v>18</v>
      </c>
      <c r="R49" s="61" t="s">
        <v>164</v>
      </c>
      <c r="S49" s="108"/>
      <c r="T49" s="107"/>
      <c r="U49" s="102"/>
      <c r="V49" s="62"/>
      <c r="W49" s="148" t="s">
        <v>68</v>
      </c>
      <c r="X49" s="306" t="s">
        <v>200</v>
      </c>
      <c r="Y49" s="99" t="s">
        <v>104</v>
      </c>
      <c r="Z49" s="100"/>
      <c r="AA49" s="115">
        <f>IF(OR(M49="",N49="",P49=""),0,IF(OR(R49=$A$30,R49=$A$31,R49=$A$32),ROUND(P49/Q49*VLOOKUP(Y49,'stawki wynagrodzeń'!$A$4:$G$17,HLOOKUP(IF(AND(X49=$A$44,W49=$A$40),$A$41,IF(AND(X49=$A$44,W49=$A$41),$A$42,W49)),'stawki wynagrodzeń'!$D$4:$G$5,2,FALSE),FALSE),2),0))</f>
        <v>0</v>
      </c>
      <c r="AB49" s="116">
        <f>IF(OR(M49="",N49="",P49=""),0,IF(OR(R49=$A$30,R49=$A$31,R49=$A$32),ROUND(P49/Q49*VLOOKUP(Y49,'stawki wynagrodzeń'!$I$4:$O$17,HLOOKUP(IF(AND(X49=$A$44,W49=$A$40),$A$41,IF(AND(X49=$A$44,W49=$A$41),$A$42,W49)),'stawki wynagrodzeń'!$D$4:$G$5,2,FALSE),FALSE),2),0))</f>
        <v>0</v>
      </c>
      <c r="AC49" s="89"/>
      <c r="AD49" s="62" t="s">
        <v>80</v>
      </c>
      <c r="AE49" s="58"/>
      <c r="AF49" s="315"/>
      <c r="AG49" s="123"/>
      <c r="AH49" s="117"/>
      <c r="AI49" s="124">
        <f t="shared" ca="1" si="40"/>
        <v>0</v>
      </c>
      <c r="AJ49" s="45"/>
      <c r="AK49" s="127"/>
      <c r="AL49" s="126"/>
      <c r="AM49" s="320">
        <f>IF($R49=$A$30,ROUND(ROUND('stawki wynagrodzeń'!$O$6*AN49,2),0),0)</f>
        <v>0</v>
      </c>
      <c r="AN49" s="128"/>
      <c r="AO49" s="127"/>
      <c r="AP49" s="126"/>
      <c r="AQ49" s="320">
        <f>IF($R49=$A$30,ROUND(ROUND('stawki wynagrodzeń'!$O$6*AR49,2),0),0)</f>
        <v>0</v>
      </c>
      <c r="AR49" s="128"/>
      <c r="AS49" s="127"/>
      <c r="AT49" s="126"/>
      <c r="AU49" s="320">
        <f>IF($R49=$A$30,ROUND(ROUND('stawki wynagrodzeń'!$O$6*AV49,2),0),0)</f>
        <v>0</v>
      </c>
      <c r="AV49" s="128"/>
      <c r="AW49" s="127"/>
      <c r="AX49" s="126"/>
      <c r="AY49" s="320">
        <f>IF($R49=$A$30,ROUND(ROUND('stawki wynagrodzeń'!$O$6*AZ49,2),0),0)</f>
        <v>0</v>
      </c>
      <c r="AZ49" s="128"/>
      <c r="BA49" s="322">
        <f t="shared" si="41"/>
        <v>0</v>
      </c>
      <c r="BB49" s="323">
        <f t="shared" si="42"/>
        <v>0</v>
      </c>
      <c r="BC49" s="127"/>
      <c r="BD49" s="126"/>
      <c r="BE49" s="136">
        <f t="shared" si="43"/>
        <v>0</v>
      </c>
      <c r="BF49" s="137"/>
      <c r="BG49" s="127"/>
      <c r="BH49" s="126"/>
      <c r="BI49" s="136">
        <f t="shared" si="44"/>
        <v>0</v>
      </c>
      <c r="BJ49" s="137"/>
      <c r="BK49" s="127"/>
      <c r="BL49" s="126"/>
      <c r="BM49" s="136">
        <f t="shared" si="45"/>
        <v>0</v>
      </c>
      <c r="BN49" s="137"/>
      <c r="BO49" s="127"/>
      <c r="BP49" s="126"/>
      <c r="BQ49" s="136">
        <f t="shared" si="46"/>
        <v>0</v>
      </c>
      <c r="BR49" s="137"/>
      <c r="BS49" s="127"/>
      <c r="BT49" s="126"/>
      <c r="BU49" s="136">
        <f t="shared" si="47"/>
        <v>0</v>
      </c>
      <c r="BV49" s="137"/>
      <c r="BW49" s="127"/>
      <c r="BX49" s="126"/>
      <c r="BY49" s="136">
        <f t="shared" si="48"/>
        <v>0</v>
      </c>
      <c r="BZ49" s="137"/>
      <c r="CA49" s="127"/>
      <c r="CB49" s="126"/>
      <c r="CC49" s="136">
        <f t="shared" si="28"/>
        <v>0</v>
      </c>
      <c r="CD49" s="137"/>
      <c r="CE49" s="115">
        <f t="shared" si="29"/>
        <v>0</v>
      </c>
      <c r="CF49" s="409">
        <f t="shared" si="30"/>
        <v>0</v>
      </c>
      <c r="CG49" s="411">
        <f t="shared" ca="1" si="24"/>
        <v>0</v>
      </c>
      <c r="CH49" s="143">
        <f t="shared" ca="1" si="31"/>
        <v>0</v>
      </c>
      <c r="CI49" s="143">
        <f t="shared" ca="1" si="49"/>
        <v>0</v>
      </c>
      <c r="CJ49" s="144" t="str">
        <f t="shared" ca="1" si="32"/>
        <v/>
      </c>
      <c r="CK49" s="34" t="str">
        <f t="shared" si="50"/>
        <v/>
      </c>
      <c r="CL49" s="20"/>
    </row>
    <row r="50" spans="1:90" s="36" customFormat="1" x14ac:dyDescent="0.2">
      <c r="A50" s="72" t="s">
        <v>126</v>
      </c>
      <c r="C50" s="37">
        <v>42</v>
      </c>
      <c r="D50" s="75" t="str">
        <f t="shared" si="33"/>
        <v>żż</v>
      </c>
      <c r="E50" s="69">
        <f t="shared" si="34"/>
        <v>0</v>
      </c>
      <c r="F50" s="69">
        <f t="shared" si="35"/>
        <v>0</v>
      </c>
      <c r="G50" s="188">
        <f t="shared" si="27"/>
        <v>0</v>
      </c>
      <c r="H50" s="288" t="str">
        <f t="shared" ca="1" si="36"/>
        <v/>
      </c>
      <c r="I50" s="288" t="str">
        <f t="shared" si="37"/>
        <v/>
      </c>
      <c r="J50" s="289" t="str">
        <f t="shared" si="38"/>
        <v>% stażu pracy</v>
      </c>
      <c r="K50" s="289"/>
      <c r="L50" s="287" t="str">
        <f t="shared" si="39"/>
        <v/>
      </c>
      <c r="M50" s="83"/>
      <c r="N50" s="84"/>
      <c r="O50" s="286"/>
      <c r="P50" s="94"/>
      <c r="Q50" s="95">
        <v>18</v>
      </c>
      <c r="R50" s="61" t="s">
        <v>164</v>
      </c>
      <c r="S50" s="108"/>
      <c r="T50" s="107"/>
      <c r="U50" s="102"/>
      <c r="V50" s="62"/>
      <c r="W50" s="148" t="s">
        <v>68</v>
      </c>
      <c r="X50" s="306" t="s">
        <v>200</v>
      </c>
      <c r="Y50" s="99" t="s">
        <v>104</v>
      </c>
      <c r="Z50" s="100"/>
      <c r="AA50" s="115">
        <f>IF(OR(M50="",N50="",P50=""),0,IF(OR(R50=$A$30,R50=$A$31,R50=$A$32),ROUND(P50/Q50*VLOOKUP(Y50,'stawki wynagrodzeń'!$A$4:$G$17,HLOOKUP(IF(AND(X50=$A$44,W50=$A$40),$A$41,IF(AND(X50=$A$44,W50=$A$41),$A$42,W50)),'stawki wynagrodzeń'!$D$4:$G$5,2,FALSE),FALSE),2),0))</f>
        <v>0</v>
      </c>
      <c r="AB50" s="116">
        <f>IF(OR(M50="",N50="",P50=""),0,IF(OR(R50=$A$30,R50=$A$31,R50=$A$32),ROUND(P50/Q50*VLOOKUP(Y50,'stawki wynagrodzeń'!$I$4:$O$17,HLOOKUP(IF(AND(X50=$A$44,W50=$A$40),$A$41,IF(AND(X50=$A$44,W50=$A$41),$A$42,W50)),'stawki wynagrodzeń'!$D$4:$G$5,2,FALSE),FALSE),2),0))</f>
        <v>0</v>
      </c>
      <c r="AC50" s="89"/>
      <c r="AD50" s="62" t="s">
        <v>80</v>
      </c>
      <c r="AE50" s="58"/>
      <c r="AF50" s="315"/>
      <c r="AG50" s="123"/>
      <c r="AH50" s="117"/>
      <c r="AI50" s="124">
        <f t="shared" ca="1" si="40"/>
        <v>0</v>
      </c>
      <c r="AJ50" s="45"/>
      <c r="AK50" s="127"/>
      <c r="AL50" s="126"/>
      <c r="AM50" s="320">
        <f>IF($R50=$A$30,ROUND(ROUND('stawki wynagrodzeń'!$O$6*AN50,2),0),0)</f>
        <v>0</v>
      </c>
      <c r="AN50" s="128"/>
      <c r="AO50" s="127"/>
      <c r="AP50" s="126"/>
      <c r="AQ50" s="320">
        <f>IF($R50=$A$30,ROUND(ROUND('stawki wynagrodzeń'!$O$6*AR50,2),0),0)</f>
        <v>0</v>
      </c>
      <c r="AR50" s="128"/>
      <c r="AS50" s="127"/>
      <c r="AT50" s="126"/>
      <c r="AU50" s="320">
        <f>IF($R50=$A$30,ROUND(ROUND('stawki wynagrodzeń'!$O$6*AV50,2),0),0)</f>
        <v>0</v>
      </c>
      <c r="AV50" s="128"/>
      <c r="AW50" s="127"/>
      <c r="AX50" s="126"/>
      <c r="AY50" s="320">
        <f>IF($R50=$A$30,ROUND(ROUND('stawki wynagrodzeń'!$O$6*AZ50,2),0),0)</f>
        <v>0</v>
      </c>
      <c r="AZ50" s="128"/>
      <c r="BA50" s="322">
        <f t="shared" si="41"/>
        <v>0</v>
      </c>
      <c r="BB50" s="323">
        <f t="shared" si="42"/>
        <v>0</v>
      </c>
      <c r="BC50" s="127"/>
      <c r="BD50" s="126"/>
      <c r="BE50" s="136">
        <f t="shared" si="43"/>
        <v>0</v>
      </c>
      <c r="BF50" s="137"/>
      <c r="BG50" s="127"/>
      <c r="BH50" s="126"/>
      <c r="BI50" s="136">
        <f t="shared" si="44"/>
        <v>0</v>
      </c>
      <c r="BJ50" s="137"/>
      <c r="BK50" s="127"/>
      <c r="BL50" s="126"/>
      <c r="BM50" s="136">
        <f t="shared" si="45"/>
        <v>0</v>
      </c>
      <c r="BN50" s="137"/>
      <c r="BO50" s="127"/>
      <c r="BP50" s="126"/>
      <c r="BQ50" s="136">
        <f t="shared" si="46"/>
        <v>0</v>
      </c>
      <c r="BR50" s="137"/>
      <c r="BS50" s="127"/>
      <c r="BT50" s="126"/>
      <c r="BU50" s="136">
        <f t="shared" si="47"/>
        <v>0</v>
      </c>
      <c r="BV50" s="137"/>
      <c r="BW50" s="127"/>
      <c r="BX50" s="126"/>
      <c r="BY50" s="136">
        <f t="shared" si="48"/>
        <v>0</v>
      </c>
      <c r="BZ50" s="137"/>
      <c r="CA50" s="127"/>
      <c r="CB50" s="126"/>
      <c r="CC50" s="136">
        <f t="shared" si="28"/>
        <v>0</v>
      </c>
      <c r="CD50" s="137"/>
      <c r="CE50" s="115">
        <f t="shared" si="29"/>
        <v>0</v>
      </c>
      <c r="CF50" s="409">
        <f t="shared" si="30"/>
        <v>0</v>
      </c>
      <c r="CG50" s="411">
        <f t="shared" ca="1" si="24"/>
        <v>0</v>
      </c>
      <c r="CH50" s="143">
        <f t="shared" ca="1" si="31"/>
        <v>0</v>
      </c>
      <c r="CI50" s="143">
        <f t="shared" ca="1" si="49"/>
        <v>0</v>
      </c>
      <c r="CJ50" s="144" t="str">
        <f t="shared" ca="1" si="32"/>
        <v/>
      </c>
      <c r="CK50" s="34" t="str">
        <f t="shared" si="50"/>
        <v/>
      </c>
      <c r="CL50" s="20"/>
    </row>
    <row r="51" spans="1:90" s="36" customFormat="1" x14ac:dyDescent="0.2">
      <c r="A51" s="67" t="s">
        <v>104</v>
      </c>
      <c r="C51" s="37">
        <v>43</v>
      </c>
      <c r="D51" s="75" t="str">
        <f t="shared" si="33"/>
        <v>żż</v>
      </c>
      <c r="E51" s="69">
        <f t="shared" si="34"/>
        <v>0</v>
      </c>
      <c r="F51" s="69">
        <f t="shared" si="35"/>
        <v>0</v>
      </c>
      <c r="G51" s="188">
        <f t="shared" si="27"/>
        <v>0</v>
      </c>
      <c r="H51" s="288" t="str">
        <f t="shared" ca="1" si="36"/>
        <v/>
      </c>
      <c r="I51" s="288" t="str">
        <f t="shared" si="37"/>
        <v/>
      </c>
      <c r="J51" s="289" t="str">
        <f t="shared" si="38"/>
        <v>% stażu pracy</v>
      </c>
      <c r="K51" s="289"/>
      <c r="L51" s="287" t="str">
        <f t="shared" si="39"/>
        <v/>
      </c>
      <c r="M51" s="83"/>
      <c r="N51" s="84"/>
      <c r="O51" s="286"/>
      <c r="P51" s="94"/>
      <c r="Q51" s="95">
        <v>18</v>
      </c>
      <c r="R51" s="61" t="s">
        <v>164</v>
      </c>
      <c r="S51" s="108"/>
      <c r="T51" s="107"/>
      <c r="U51" s="102"/>
      <c r="V51" s="62"/>
      <c r="W51" s="148" t="s">
        <v>68</v>
      </c>
      <c r="X51" s="306" t="s">
        <v>200</v>
      </c>
      <c r="Y51" s="99" t="s">
        <v>104</v>
      </c>
      <c r="Z51" s="100"/>
      <c r="AA51" s="115">
        <f>IF(OR(M51="",N51="",P51=""),0,IF(OR(R51=$A$30,R51=$A$31,R51=$A$32),ROUND(P51/Q51*VLOOKUP(Y51,'stawki wynagrodzeń'!$A$4:$G$17,HLOOKUP(IF(AND(X51=$A$44,W51=$A$40),$A$41,IF(AND(X51=$A$44,W51=$A$41),$A$42,W51)),'stawki wynagrodzeń'!$D$4:$G$5,2,FALSE),FALSE),2),0))</f>
        <v>0</v>
      </c>
      <c r="AB51" s="116">
        <f>IF(OR(M51="",N51="",P51=""),0,IF(OR(R51=$A$30,R51=$A$31,R51=$A$32),ROUND(P51/Q51*VLOOKUP(Y51,'stawki wynagrodzeń'!$I$4:$O$17,HLOOKUP(IF(AND(X51=$A$44,W51=$A$40),$A$41,IF(AND(X51=$A$44,W51=$A$41),$A$42,W51)),'stawki wynagrodzeń'!$D$4:$G$5,2,FALSE),FALSE),2),0))</f>
        <v>0</v>
      </c>
      <c r="AC51" s="89"/>
      <c r="AD51" s="62" t="s">
        <v>80</v>
      </c>
      <c r="AE51" s="58"/>
      <c r="AF51" s="315"/>
      <c r="AG51" s="123"/>
      <c r="AH51" s="117"/>
      <c r="AI51" s="124">
        <f t="shared" ca="1" si="40"/>
        <v>0</v>
      </c>
      <c r="AJ51" s="45"/>
      <c r="AK51" s="127"/>
      <c r="AL51" s="126"/>
      <c r="AM51" s="320">
        <f>IF($R51=$A$30,ROUND(ROUND('stawki wynagrodzeń'!$O$6*AN51,2),0),0)</f>
        <v>0</v>
      </c>
      <c r="AN51" s="128"/>
      <c r="AO51" s="127"/>
      <c r="AP51" s="126"/>
      <c r="AQ51" s="320">
        <f>IF($R51=$A$30,ROUND(ROUND('stawki wynagrodzeń'!$O$6*AR51,2),0),0)</f>
        <v>0</v>
      </c>
      <c r="AR51" s="128"/>
      <c r="AS51" s="127"/>
      <c r="AT51" s="126"/>
      <c r="AU51" s="320">
        <f>IF($R51=$A$30,ROUND(ROUND('stawki wynagrodzeń'!$O$6*AV51,2),0),0)</f>
        <v>0</v>
      </c>
      <c r="AV51" s="128"/>
      <c r="AW51" s="127"/>
      <c r="AX51" s="126"/>
      <c r="AY51" s="320">
        <f>IF($R51=$A$30,ROUND(ROUND('stawki wynagrodzeń'!$O$6*AZ51,2),0),0)</f>
        <v>0</v>
      </c>
      <c r="AZ51" s="128"/>
      <c r="BA51" s="322">
        <f t="shared" si="41"/>
        <v>0</v>
      </c>
      <c r="BB51" s="323">
        <f t="shared" si="42"/>
        <v>0</v>
      </c>
      <c r="BC51" s="127"/>
      <c r="BD51" s="126"/>
      <c r="BE51" s="136">
        <f t="shared" si="43"/>
        <v>0</v>
      </c>
      <c r="BF51" s="137"/>
      <c r="BG51" s="127"/>
      <c r="BH51" s="126"/>
      <c r="BI51" s="136">
        <f t="shared" si="44"/>
        <v>0</v>
      </c>
      <c r="BJ51" s="137"/>
      <c r="BK51" s="127"/>
      <c r="BL51" s="126"/>
      <c r="BM51" s="136">
        <f t="shared" si="45"/>
        <v>0</v>
      </c>
      <c r="BN51" s="137"/>
      <c r="BO51" s="127"/>
      <c r="BP51" s="126"/>
      <c r="BQ51" s="136">
        <f t="shared" si="46"/>
        <v>0</v>
      </c>
      <c r="BR51" s="137"/>
      <c r="BS51" s="127"/>
      <c r="BT51" s="126"/>
      <c r="BU51" s="136">
        <f t="shared" si="47"/>
        <v>0</v>
      </c>
      <c r="BV51" s="137"/>
      <c r="BW51" s="127"/>
      <c r="BX51" s="126"/>
      <c r="BY51" s="136">
        <f t="shared" si="48"/>
        <v>0</v>
      </c>
      <c r="BZ51" s="137"/>
      <c r="CA51" s="127"/>
      <c r="CB51" s="126"/>
      <c r="CC51" s="136">
        <f t="shared" si="28"/>
        <v>0</v>
      </c>
      <c r="CD51" s="137"/>
      <c r="CE51" s="115">
        <f t="shared" si="29"/>
        <v>0</v>
      </c>
      <c r="CF51" s="409">
        <f t="shared" si="30"/>
        <v>0</v>
      </c>
      <c r="CG51" s="411">
        <f t="shared" ca="1" si="24"/>
        <v>0</v>
      </c>
      <c r="CH51" s="143">
        <f t="shared" ca="1" si="31"/>
        <v>0</v>
      </c>
      <c r="CI51" s="143">
        <f t="shared" ca="1" si="49"/>
        <v>0</v>
      </c>
      <c r="CJ51" s="144" t="str">
        <f t="shared" ca="1" si="32"/>
        <v/>
      </c>
      <c r="CK51" s="34" t="str">
        <f t="shared" si="50"/>
        <v/>
      </c>
      <c r="CL51" s="20"/>
    </row>
    <row r="52" spans="1:90" s="36" customFormat="1" x14ac:dyDescent="0.2">
      <c r="A52" s="65" t="s">
        <v>105</v>
      </c>
      <c r="C52" s="37">
        <v>44</v>
      </c>
      <c r="D52" s="75" t="str">
        <f t="shared" si="33"/>
        <v>żż</v>
      </c>
      <c r="E52" s="69">
        <f t="shared" si="34"/>
        <v>0</v>
      </c>
      <c r="F52" s="69">
        <f t="shared" si="35"/>
        <v>0</v>
      </c>
      <c r="G52" s="188">
        <f t="shared" si="27"/>
        <v>0</v>
      </c>
      <c r="H52" s="288" t="str">
        <f t="shared" ca="1" si="36"/>
        <v/>
      </c>
      <c r="I52" s="288" t="str">
        <f t="shared" si="37"/>
        <v/>
      </c>
      <c r="J52" s="289" t="str">
        <f t="shared" si="38"/>
        <v>% stażu pracy</v>
      </c>
      <c r="K52" s="289"/>
      <c r="L52" s="287" t="str">
        <f t="shared" si="39"/>
        <v/>
      </c>
      <c r="M52" s="83"/>
      <c r="N52" s="84"/>
      <c r="O52" s="286"/>
      <c r="P52" s="94"/>
      <c r="Q52" s="95">
        <v>18</v>
      </c>
      <c r="R52" s="61" t="s">
        <v>164</v>
      </c>
      <c r="S52" s="108"/>
      <c r="T52" s="107"/>
      <c r="U52" s="102"/>
      <c r="V52" s="62"/>
      <c r="W52" s="148" t="s">
        <v>68</v>
      </c>
      <c r="X52" s="306" t="s">
        <v>200</v>
      </c>
      <c r="Y52" s="99" t="s">
        <v>104</v>
      </c>
      <c r="Z52" s="100"/>
      <c r="AA52" s="115">
        <f>IF(OR(M52="",N52="",P52=""),0,IF(OR(R52=$A$30,R52=$A$31,R52=$A$32),ROUND(P52/Q52*VLOOKUP(Y52,'stawki wynagrodzeń'!$A$4:$G$17,HLOOKUP(IF(AND(X52=$A$44,W52=$A$40),$A$41,IF(AND(X52=$A$44,W52=$A$41),$A$42,W52)),'stawki wynagrodzeń'!$D$4:$G$5,2,FALSE),FALSE),2),0))</f>
        <v>0</v>
      </c>
      <c r="AB52" s="116">
        <f>IF(OR(M52="",N52="",P52=""),0,IF(OR(R52=$A$30,R52=$A$31,R52=$A$32),ROUND(P52/Q52*VLOOKUP(Y52,'stawki wynagrodzeń'!$I$4:$O$17,HLOOKUP(IF(AND(X52=$A$44,W52=$A$40),$A$41,IF(AND(X52=$A$44,W52=$A$41),$A$42,W52)),'stawki wynagrodzeń'!$D$4:$G$5,2,FALSE),FALSE),2),0))</f>
        <v>0</v>
      </c>
      <c r="AC52" s="89"/>
      <c r="AD52" s="62" t="s">
        <v>80</v>
      </c>
      <c r="AE52" s="58"/>
      <c r="AF52" s="315"/>
      <c r="AG52" s="123"/>
      <c r="AH52" s="117"/>
      <c r="AI52" s="124">
        <f t="shared" ca="1" si="40"/>
        <v>0</v>
      </c>
      <c r="AJ52" s="45"/>
      <c r="AK52" s="127"/>
      <c r="AL52" s="126"/>
      <c r="AM52" s="320">
        <f>IF($R52=$A$30,ROUND(ROUND('stawki wynagrodzeń'!$O$6*AN52,2),0),0)</f>
        <v>0</v>
      </c>
      <c r="AN52" s="128"/>
      <c r="AO52" s="127"/>
      <c r="AP52" s="126"/>
      <c r="AQ52" s="320">
        <f>IF($R52=$A$30,ROUND(ROUND('stawki wynagrodzeń'!$O$6*AR52,2),0),0)</f>
        <v>0</v>
      </c>
      <c r="AR52" s="128"/>
      <c r="AS52" s="127"/>
      <c r="AT52" s="126"/>
      <c r="AU52" s="320">
        <f>IF($R52=$A$30,ROUND(ROUND('stawki wynagrodzeń'!$O$6*AV52,2),0),0)</f>
        <v>0</v>
      </c>
      <c r="AV52" s="128"/>
      <c r="AW52" s="127"/>
      <c r="AX52" s="126"/>
      <c r="AY52" s="320">
        <f>IF($R52=$A$30,ROUND(ROUND('stawki wynagrodzeń'!$O$6*AZ52,2),0),0)</f>
        <v>0</v>
      </c>
      <c r="AZ52" s="128"/>
      <c r="BA52" s="322">
        <f t="shared" si="41"/>
        <v>0</v>
      </c>
      <c r="BB52" s="323">
        <f t="shared" si="42"/>
        <v>0</v>
      </c>
      <c r="BC52" s="127"/>
      <c r="BD52" s="126"/>
      <c r="BE52" s="136">
        <f t="shared" si="43"/>
        <v>0</v>
      </c>
      <c r="BF52" s="137"/>
      <c r="BG52" s="127"/>
      <c r="BH52" s="126"/>
      <c r="BI52" s="136">
        <f t="shared" si="44"/>
        <v>0</v>
      </c>
      <c r="BJ52" s="137"/>
      <c r="BK52" s="127"/>
      <c r="BL52" s="126"/>
      <c r="BM52" s="136">
        <f t="shared" si="45"/>
        <v>0</v>
      </c>
      <c r="BN52" s="137"/>
      <c r="BO52" s="127"/>
      <c r="BP52" s="126"/>
      <c r="BQ52" s="136">
        <f t="shared" si="46"/>
        <v>0</v>
      </c>
      <c r="BR52" s="137"/>
      <c r="BS52" s="127"/>
      <c r="BT52" s="126"/>
      <c r="BU52" s="136">
        <f t="shared" si="47"/>
        <v>0</v>
      </c>
      <c r="BV52" s="137"/>
      <c r="BW52" s="127"/>
      <c r="BX52" s="126"/>
      <c r="BY52" s="136">
        <f t="shared" si="48"/>
        <v>0</v>
      </c>
      <c r="BZ52" s="137"/>
      <c r="CA52" s="127"/>
      <c r="CB52" s="126"/>
      <c r="CC52" s="136">
        <f t="shared" si="28"/>
        <v>0</v>
      </c>
      <c r="CD52" s="137"/>
      <c r="CE52" s="115">
        <f t="shared" si="29"/>
        <v>0</v>
      </c>
      <c r="CF52" s="409">
        <f t="shared" si="30"/>
        <v>0</v>
      </c>
      <c r="CG52" s="411">
        <f t="shared" ca="1" si="24"/>
        <v>0</v>
      </c>
      <c r="CH52" s="143">
        <f t="shared" ca="1" si="31"/>
        <v>0</v>
      </c>
      <c r="CI52" s="143">
        <f t="shared" ca="1" si="49"/>
        <v>0</v>
      </c>
      <c r="CJ52" s="144" t="str">
        <f t="shared" ca="1" si="32"/>
        <v/>
      </c>
      <c r="CK52" s="34" t="str">
        <f t="shared" si="50"/>
        <v/>
      </c>
      <c r="CL52" s="20"/>
    </row>
    <row r="53" spans="1:90" s="36" customFormat="1" x14ac:dyDescent="0.2">
      <c r="A53" s="66" t="s">
        <v>106</v>
      </c>
      <c r="C53" s="37">
        <v>45</v>
      </c>
      <c r="D53" s="75" t="str">
        <f t="shared" si="33"/>
        <v>żż</v>
      </c>
      <c r="E53" s="69">
        <f t="shared" si="34"/>
        <v>0</v>
      </c>
      <c r="F53" s="69">
        <f t="shared" si="35"/>
        <v>0</v>
      </c>
      <c r="G53" s="188">
        <f t="shared" si="27"/>
        <v>0</v>
      </c>
      <c r="H53" s="288" t="str">
        <f t="shared" ca="1" si="36"/>
        <v/>
      </c>
      <c r="I53" s="288" t="str">
        <f t="shared" si="37"/>
        <v/>
      </c>
      <c r="J53" s="289" t="str">
        <f t="shared" si="38"/>
        <v>% stażu pracy</v>
      </c>
      <c r="K53" s="289"/>
      <c r="L53" s="287" t="str">
        <f t="shared" si="39"/>
        <v/>
      </c>
      <c r="M53" s="83"/>
      <c r="N53" s="84"/>
      <c r="O53" s="286"/>
      <c r="P53" s="94"/>
      <c r="Q53" s="95">
        <v>18</v>
      </c>
      <c r="R53" s="61" t="s">
        <v>164</v>
      </c>
      <c r="S53" s="108"/>
      <c r="T53" s="107"/>
      <c r="U53" s="102"/>
      <c r="V53" s="62"/>
      <c r="W53" s="148" t="s">
        <v>68</v>
      </c>
      <c r="X53" s="306" t="s">
        <v>200</v>
      </c>
      <c r="Y53" s="99" t="s">
        <v>104</v>
      </c>
      <c r="Z53" s="100"/>
      <c r="AA53" s="115">
        <f>IF(OR(M53="",N53="",P53=""),0,IF(OR(R53=$A$30,R53=$A$31,R53=$A$32),ROUND(P53/Q53*VLOOKUP(Y53,'stawki wynagrodzeń'!$A$4:$G$17,HLOOKUP(IF(AND(X53=$A$44,W53=$A$40),$A$41,IF(AND(X53=$A$44,W53=$A$41),$A$42,W53)),'stawki wynagrodzeń'!$D$4:$G$5,2,FALSE),FALSE),2),0))</f>
        <v>0</v>
      </c>
      <c r="AB53" s="116">
        <f>IF(OR(M53="",N53="",P53=""),0,IF(OR(R53=$A$30,R53=$A$31,R53=$A$32),ROUND(P53/Q53*VLOOKUP(Y53,'stawki wynagrodzeń'!$I$4:$O$17,HLOOKUP(IF(AND(X53=$A$44,W53=$A$40),$A$41,IF(AND(X53=$A$44,W53=$A$41),$A$42,W53)),'stawki wynagrodzeń'!$D$4:$G$5,2,FALSE),FALSE),2),0))</f>
        <v>0</v>
      </c>
      <c r="AC53" s="89"/>
      <c r="AD53" s="62" t="s">
        <v>80</v>
      </c>
      <c r="AE53" s="58"/>
      <c r="AF53" s="315"/>
      <c r="AG53" s="123"/>
      <c r="AH53" s="117"/>
      <c r="AI53" s="124">
        <f t="shared" ca="1" si="40"/>
        <v>0</v>
      </c>
      <c r="AJ53" s="45"/>
      <c r="AK53" s="127"/>
      <c r="AL53" s="126"/>
      <c r="AM53" s="320">
        <f>IF($R53=$A$30,ROUND(ROUND('stawki wynagrodzeń'!$O$6*AN53,2),0),0)</f>
        <v>0</v>
      </c>
      <c r="AN53" s="128"/>
      <c r="AO53" s="127"/>
      <c r="AP53" s="126"/>
      <c r="AQ53" s="320">
        <f>IF($R53=$A$30,ROUND(ROUND('stawki wynagrodzeń'!$O$6*AR53,2),0),0)</f>
        <v>0</v>
      </c>
      <c r="AR53" s="128"/>
      <c r="AS53" s="127"/>
      <c r="AT53" s="126"/>
      <c r="AU53" s="320">
        <f>IF($R53=$A$30,ROUND(ROUND('stawki wynagrodzeń'!$O$6*AV53,2),0),0)</f>
        <v>0</v>
      </c>
      <c r="AV53" s="128"/>
      <c r="AW53" s="127"/>
      <c r="AX53" s="126"/>
      <c r="AY53" s="320">
        <f>IF($R53=$A$30,ROUND(ROUND('stawki wynagrodzeń'!$O$6*AZ53,2),0),0)</f>
        <v>0</v>
      </c>
      <c r="AZ53" s="128"/>
      <c r="BA53" s="322">
        <f t="shared" si="41"/>
        <v>0</v>
      </c>
      <c r="BB53" s="323">
        <f t="shared" si="42"/>
        <v>0</v>
      </c>
      <c r="BC53" s="127"/>
      <c r="BD53" s="126"/>
      <c r="BE53" s="136">
        <f t="shared" si="43"/>
        <v>0</v>
      </c>
      <c r="BF53" s="137"/>
      <c r="BG53" s="127"/>
      <c r="BH53" s="126"/>
      <c r="BI53" s="136">
        <f t="shared" si="44"/>
        <v>0</v>
      </c>
      <c r="BJ53" s="137"/>
      <c r="BK53" s="127"/>
      <c r="BL53" s="126"/>
      <c r="BM53" s="136">
        <f t="shared" si="45"/>
        <v>0</v>
      </c>
      <c r="BN53" s="137"/>
      <c r="BO53" s="127"/>
      <c r="BP53" s="126"/>
      <c r="BQ53" s="136">
        <f t="shared" si="46"/>
        <v>0</v>
      </c>
      <c r="BR53" s="137"/>
      <c r="BS53" s="127"/>
      <c r="BT53" s="126"/>
      <c r="BU53" s="136">
        <f t="shared" si="47"/>
        <v>0</v>
      </c>
      <c r="BV53" s="137"/>
      <c r="BW53" s="127"/>
      <c r="BX53" s="126"/>
      <c r="BY53" s="136">
        <f t="shared" si="48"/>
        <v>0</v>
      </c>
      <c r="BZ53" s="137"/>
      <c r="CA53" s="127"/>
      <c r="CB53" s="126"/>
      <c r="CC53" s="136">
        <f t="shared" si="28"/>
        <v>0</v>
      </c>
      <c r="CD53" s="137"/>
      <c r="CE53" s="115">
        <f t="shared" si="29"/>
        <v>0</v>
      </c>
      <c r="CF53" s="409">
        <f t="shared" si="30"/>
        <v>0</v>
      </c>
      <c r="CG53" s="411">
        <f t="shared" ca="1" si="24"/>
        <v>0</v>
      </c>
      <c r="CH53" s="143">
        <f t="shared" ca="1" si="31"/>
        <v>0</v>
      </c>
      <c r="CI53" s="143">
        <f t="shared" ca="1" si="49"/>
        <v>0</v>
      </c>
      <c r="CJ53" s="144" t="str">
        <f t="shared" ca="1" si="32"/>
        <v/>
      </c>
      <c r="CK53" s="34" t="str">
        <f t="shared" si="50"/>
        <v/>
      </c>
      <c r="CL53" s="20"/>
    </row>
    <row r="54" spans="1:90" s="36" customFormat="1" x14ac:dyDescent="0.2">
      <c r="A54" s="67" t="s">
        <v>107</v>
      </c>
      <c r="C54" s="37">
        <v>46</v>
      </c>
      <c r="D54" s="75" t="str">
        <f t="shared" si="33"/>
        <v>żż</v>
      </c>
      <c r="E54" s="69">
        <f t="shared" si="34"/>
        <v>0</v>
      </c>
      <c r="F54" s="69">
        <f t="shared" si="35"/>
        <v>0</v>
      </c>
      <c r="G54" s="188">
        <f t="shared" si="27"/>
        <v>0</v>
      </c>
      <c r="H54" s="288" t="str">
        <f t="shared" ca="1" si="36"/>
        <v/>
      </c>
      <c r="I54" s="288" t="str">
        <f t="shared" si="37"/>
        <v/>
      </c>
      <c r="J54" s="289" t="str">
        <f t="shared" si="38"/>
        <v>% stażu pracy</v>
      </c>
      <c r="K54" s="289"/>
      <c r="L54" s="287" t="str">
        <f t="shared" si="39"/>
        <v/>
      </c>
      <c r="M54" s="83"/>
      <c r="N54" s="84"/>
      <c r="O54" s="286"/>
      <c r="P54" s="94"/>
      <c r="Q54" s="95">
        <v>18</v>
      </c>
      <c r="R54" s="61" t="s">
        <v>164</v>
      </c>
      <c r="S54" s="108"/>
      <c r="T54" s="107"/>
      <c r="U54" s="102"/>
      <c r="V54" s="62"/>
      <c r="W54" s="148" t="s">
        <v>68</v>
      </c>
      <c r="X54" s="306" t="s">
        <v>200</v>
      </c>
      <c r="Y54" s="99" t="s">
        <v>104</v>
      </c>
      <c r="Z54" s="100"/>
      <c r="AA54" s="115">
        <f>IF(OR(M54="",N54="",P54=""),0,IF(OR(R54=$A$30,R54=$A$31,R54=$A$32),ROUND(P54/Q54*VLOOKUP(Y54,'stawki wynagrodzeń'!$A$4:$G$17,HLOOKUP(IF(AND(X54=$A$44,W54=$A$40),$A$41,IF(AND(X54=$A$44,W54=$A$41),$A$42,W54)),'stawki wynagrodzeń'!$D$4:$G$5,2,FALSE),FALSE),2),0))</f>
        <v>0</v>
      </c>
      <c r="AB54" s="116">
        <f>IF(OR(M54="",N54="",P54=""),0,IF(OR(R54=$A$30,R54=$A$31,R54=$A$32),ROUND(P54/Q54*VLOOKUP(Y54,'stawki wynagrodzeń'!$I$4:$O$17,HLOOKUP(IF(AND(X54=$A$44,W54=$A$40),$A$41,IF(AND(X54=$A$44,W54=$A$41),$A$42,W54)),'stawki wynagrodzeń'!$D$4:$G$5,2,FALSE),FALSE),2),0))</f>
        <v>0</v>
      </c>
      <c r="AC54" s="89"/>
      <c r="AD54" s="62" t="s">
        <v>80</v>
      </c>
      <c r="AE54" s="58"/>
      <c r="AF54" s="315"/>
      <c r="AG54" s="123"/>
      <c r="AH54" s="117"/>
      <c r="AI54" s="124">
        <f t="shared" ca="1" si="40"/>
        <v>0</v>
      </c>
      <c r="AJ54" s="45"/>
      <c r="AK54" s="127"/>
      <c r="AL54" s="126"/>
      <c r="AM54" s="320">
        <f>IF($R54=$A$30,ROUND(ROUND('stawki wynagrodzeń'!$O$6*AN54,2),0),0)</f>
        <v>0</v>
      </c>
      <c r="AN54" s="128"/>
      <c r="AO54" s="127"/>
      <c r="AP54" s="126"/>
      <c r="AQ54" s="320">
        <f>IF($R54=$A$30,ROUND(ROUND('stawki wynagrodzeń'!$O$6*AR54,2),0),0)</f>
        <v>0</v>
      </c>
      <c r="AR54" s="128"/>
      <c r="AS54" s="127"/>
      <c r="AT54" s="126"/>
      <c r="AU54" s="320">
        <f>IF($R54=$A$30,ROUND(ROUND('stawki wynagrodzeń'!$O$6*AV54,2),0),0)</f>
        <v>0</v>
      </c>
      <c r="AV54" s="128"/>
      <c r="AW54" s="127"/>
      <c r="AX54" s="126"/>
      <c r="AY54" s="320">
        <f>IF($R54=$A$30,ROUND(ROUND('stawki wynagrodzeń'!$O$6*AZ54,2),0),0)</f>
        <v>0</v>
      </c>
      <c r="AZ54" s="128"/>
      <c r="BA54" s="322">
        <f t="shared" si="41"/>
        <v>0</v>
      </c>
      <c r="BB54" s="323">
        <f t="shared" si="42"/>
        <v>0</v>
      </c>
      <c r="BC54" s="127"/>
      <c r="BD54" s="126"/>
      <c r="BE54" s="136">
        <f t="shared" si="43"/>
        <v>0</v>
      </c>
      <c r="BF54" s="137"/>
      <c r="BG54" s="127"/>
      <c r="BH54" s="126"/>
      <c r="BI54" s="136">
        <f t="shared" si="44"/>
        <v>0</v>
      </c>
      <c r="BJ54" s="137"/>
      <c r="BK54" s="127"/>
      <c r="BL54" s="126"/>
      <c r="BM54" s="136">
        <f t="shared" si="45"/>
        <v>0</v>
      </c>
      <c r="BN54" s="137"/>
      <c r="BO54" s="127"/>
      <c r="BP54" s="126"/>
      <c r="BQ54" s="136">
        <f t="shared" si="46"/>
        <v>0</v>
      </c>
      <c r="BR54" s="137"/>
      <c r="BS54" s="127"/>
      <c r="BT54" s="126"/>
      <c r="BU54" s="136">
        <f t="shared" si="47"/>
        <v>0</v>
      </c>
      <c r="BV54" s="137"/>
      <c r="BW54" s="127"/>
      <c r="BX54" s="126"/>
      <c r="BY54" s="136">
        <f t="shared" si="48"/>
        <v>0</v>
      </c>
      <c r="BZ54" s="137"/>
      <c r="CA54" s="127"/>
      <c r="CB54" s="126"/>
      <c r="CC54" s="136">
        <f t="shared" si="28"/>
        <v>0</v>
      </c>
      <c r="CD54" s="137"/>
      <c r="CE54" s="115">
        <f t="shared" si="29"/>
        <v>0</v>
      </c>
      <c r="CF54" s="409">
        <f t="shared" si="30"/>
        <v>0</v>
      </c>
      <c r="CG54" s="411">
        <f t="shared" ca="1" si="24"/>
        <v>0</v>
      </c>
      <c r="CH54" s="143">
        <f t="shared" ca="1" si="31"/>
        <v>0</v>
      </c>
      <c r="CI54" s="143">
        <f t="shared" ca="1" si="49"/>
        <v>0</v>
      </c>
      <c r="CJ54" s="144" t="str">
        <f t="shared" ca="1" si="32"/>
        <v/>
      </c>
      <c r="CK54" s="34" t="str">
        <f t="shared" si="50"/>
        <v/>
      </c>
      <c r="CL54" s="20"/>
    </row>
    <row r="55" spans="1:90" s="36" customFormat="1" x14ac:dyDescent="0.2">
      <c r="A55" s="65" t="s">
        <v>108</v>
      </c>
      <c r="C55" s="37">
        <v>47</v>
      </c>
      <c r="D55" s="75" t="str">
        <f t="shared" si="33"/>
        <v>żż</v>
      </c>
      <c r="E55" s="69">
        <f t="shared" si="34"/>
        <v>0</v>
      </c>
      <c r="F55" s="69">
        <f t="shared" si="35"/>
        <v>0</v>
      </c>
      <c r="G55" s="188">
        <f t="shared" si="27"/>
        <v>0</v>
      </c>
      <c r="H55" s="288" t="str">
        <f t="shared" ca="1" si="36"/>
        <v/>
      </c>
      <c r="I55" s="288" t="str">
        <f t="shared" si="37"/>
        <v/>
      </c>
      <c r="J55" s="289" t="str">
        <f t="shared" si="38"/>
        <v>% stażu pracy</v>
      </c>
      <c r="K55" s="289"/>
      <c r="L55" s="287" t="str">
        <f t="shared" si="39"/>
        <v/>
      </c>
      <c r="M55" s="83"/>
      <c r="N55" s="84"/>
      <c r="O55" s="286"/>
      <c r="P55" s="94"/>
      <c r="Q55" s="95">
        <v>18</v>
      </c>
      <c r="R55" s="61" t="s">
        <v>164</v>
      </c>
      <c r="S55" s="108"/>
      <c r="T55" s="107"/>
      <c r="U55" s="102"/>
      <c r="V55" s="62"/>
      <c r="W55" s="148" t="s">
        <v>68</v>
      </c>
      <c r="X55" s="306" t="s">
        <v>200</v>
      </c>
      <c r="Y55" s="99" t="s">
        <v>104</v>
      </c>
      <c r="Z55" s="100"/>
      <c r="AA55" s="115">
        <f>IF(OR(M55="",N55="",P55=""),0,IF(OR(R55=$A$30,R55=$A$31,R55=$A$32),ROUND(P55/Q55*VLOOKUP(Y55,'stawki wynagrodzeń'!$A$4:$G$17,HLOOKUP(IF(AND(X55=$A$44,W55=$A$40),$A$41,IF(AND(X55=$A$44,W55=$A$41),$A$42,W55)),'stawki wynagrodzeń'!$D$4:$G$5,2,FALSE),FALSE),2),0))</f>
        <v>0</v>
      </c>
      <c r="AB55" s="116">
        <f>IF(OR(M55="",N55="",P55=""),0,IF(OR(R55=$A$30,R55=$A$31,R55=$A$32),ROUND(P55/Q55*VLOOKUP(Y55,'stawki wynagrodzeń'!$I$4:$O$17,HLOOKUP(IF(AND(X55=$A$44,W55=$A$40),$A$41,IF(AND(X55=$A$44,W55=$A$41),$A$42,W55)),'stawki wynagrodzeń'!$D$4:$G$5,2,FALSE),FALSE),2),0))</f>
        <v>0</v>
      </c>
      <c r="AC55" s="89"/>
      <c r="AD55" s="62" t="s">
        <v>80</v>
      </c>
      <c r="AE55" s="58"/>
      <c r="AF55" s="315"/>
      <c r="AG55" s="123"/>
      <c r="AH55" s="117"/>
      <c r="AI55" s="124">
        <f t="shared" ca="1" si="40"/>
        <v>0</v>
      </c>
      <c r="AJ55" s="45"/>
      <c r="AK55" s="127"/>
      <c r="AL55" s="126"/>
      <c r="AM55" s="320">
        <f>IF($R55=$A$30,ROUND(ROUND('stawki wynagrodzeń'!$O$6*AN55,2),0),0)</f>
        <v>0</v>
      </c>
      <c r="AN55" s="128"/>
      <c r="AO55" s="127"/>
      <c r="AP55" s="126"/>
      <c r="AQ55" s="320">
        <f>IF($R55=$A$30,ROUND(ROUND('stawki wynagrodzeń'!$O$6*AR55,2),0),0)</f>
        <v>0</v>
      </c>
      <c r="AR55" s="128"/>
      <c r="AS55" s="127"/>
      <c r="AT55" s="126"/>
      <c r="AU55" s="320">
        <f>IF($R55=$A$30,ROUND(ROUND('stawki wynagrodzeń'!$O$6*AV55,2),0),0)</f>
        <v>0</v>
      </c>
      <c r="AV55" s="128"/>
      <c r="AW55" s="127"/>
      <c r="AX55" s="126"/>
      <c r="AY55" s="320">
        <f>IF($R55=$A$30,ROUND(ROUND('stawki wynagrodzeń'!$O$6*AZ55,2),0),0)</f>
        <v>0</v>
      </c>
      <c r="AZ55" s="128"/>
      <c r="BA55" s="322">
        <f t="shared" si="41"/>
        <v>0</v>
      </c>
      <c r="BB55" s="323">
        <f t="shared" si="42"/>
        <v>0</v>
      </c>
      <c r="BC55" s="127"/>
      <c r="BD55" s="126"/>
      <c r="BE55" s="136">
        <f t="shared" si="43"/>
        <v>0</v>
      </c>
      <c r="BF55" s="137"/>
      <c r="BG55" s="127"/>
      <c r="BH55" s="126"/>
      <c r="BI55" s="136">
        <f t="shared" si="44"/>
        <v>0</v>
      </c>
      <c r="BJ55" s="137"/>
      <c r="BK55" s="127"/>
      <c r="BL55" s="126"/>
      <c r="BM55" s="136">
        <f t="shared" si="45"/>
        <v>0</v>
      </c>
      <c r="BN55" s="137"/>
      <c r="BO55" s="127"/>
      <c r="BP55" s="126"/>
      <c r="BQ55" s="136">
        <f t="shared" si="46"/>
        <v>0</v>
      </c>
      <c r="BR55" s="137"/>
      <c r="BS55" s="127"/>
      <c r="BT55" s="126"/>
      <c r="BU55" s="136">
        <f t="shared" si="47"/>
        <v>0</v>
      </c>
      <c r="BV55" s="137"/>
      <c r="BW55" s="127"/>
      <c r="BX55" s="126"/>
      <c r="BY55" s="136">
        <f t="shared" si="48"/>
        <v>0</v>
      </c>
      <c r="BZ55" s="137"/>
      <c r="CA55" s="127"/>
      <c r="CB55" s="126"/>
      <c r="CC55" s="136">
        <f t="shared" si="28"/>
        <v>0</v>
      </c>
      <c r="CD55" s="137"/>
      <c r="CE55" s="115">
        <f t="shared" si="29"/>
        <v>0</v>
      </c>
      <c r="CF55" s="409">
        <f t="shared" si="30"/>
        <v>0</v>
      </c>
      <c r="CG55" s="411">
        <f t="shared" ca="1" si="24"/>
        <v>0</v>
      </c>
      <c r="CH55" s="143">
        <f t="shared" ca="1" si="31"/>
        <v>0</v>
      </c>
      <c r="CI55" s="143">
        <f t="shared" ca="1" si="49"/>
        <v>0</v>
      </c>
      <c r="CJ55" s="144" t="str">
        <f t="shared" ca="1" si="32"/>
        <v/>
      </c>
      <c r="CK55" s="34" t="str">
        <f t="shared" si="50"/>
        <v/>
      </c>
      <c r="CL55" s="20"/>
    </row>
    <row r="56" spans="1:90" s="36" customFormat="1" x14ac:dyDescent="0.2">
      <c r="A56" s="66" t="s">
        <v>109</v>
      </c>
      <c r="C56" s="37">
        <v>48</v>
      </c>
      <c r="D56" s="75" t="str">
        <f t="shared" si="33"/>
        <v>żż</v>
      </c>
      <c r="E56" s="69">
        <f t="shared" si="34"/>
        <v>0</v>
      </c>
      <c r="F56" s="69">
        <f t="shared" si="35"/>
        <v>0</v>
      </c>
      <c r="G56" s="188">
        <f t="shared" si="27"/>
        <v>0</v>
      </c>
      <c r="H56" s="288" t="str">
        <f t="shared" ca="1" si="36"/>
        <v/>
      </c>
      <c r="I56" s="288" t="str">
        <f t="shared" si="37"/>
        <v/>
      </c>
      <c r="J56" s="289" t="str">
        <f t="shared" si="38"/>
        <v>% stażu pracy</v>
      </c>
      <c r="K56" s="289"/>
      <c r="L56" s="287" t="str">
        <f t="shared" si="39"/>
        <v/>
      </c>
      <c r="M56" s="83"/>
      <c r="N56" s="84"/>
      <c r="O56" s="286"/>
      <c r="P56" s="94"/>
      <c r="Q56" s="95">
        <v>18</v>
      </c>
      <c r="R56" s="61" t="s">
        <v>164</v>
      </c>
      <c r="S56" s="108"/>
      <c r="T56" s="107"/>
      <c r="U56" s="102"/>
      <c r="V56" s="62"/>
      <c r="W56" s="148" t="s">
        <v>68</v>
      </c>
      <c r="X56" s="306" t="s">
        <v>200</v>
      </c>
      <c r="Y56" s="99" t="s">
        <v>104</v>
      </c>
      <c r="Z56" s="100"/>
      <c r="AA56" s="115">
        <f>IF(OR(M56="",N56="",P56=""),0,IF(OR(R56=$A$30,R56=$A$31,R56=$A$32),ROUND(P56/Q56*VLOOKUP(Y56,'stawki wynagrodzeń'!$A$4:$G$17,HLOOKUP(IF(AND(X56=$A$44,W56=$A$40),$A$41,IF(AND(X56=$A$44,W56=$A$41),$A$42,W56)),'stawki wynagrodzeń'!$D$4:$G$5,2,FALSE),FALSE),2),0))</f>
        <v>0</v>
      </c>
      <c r="AB56" s="116">
        <f>IF(OR(M56="",N56="",P56=""),0,IF(OR(R56=$A$30,R56=$A$31,R56=$A$32),ROUND(P56/Q56*VLOOKUP(Y56,'stawki wynagrodzeń'!$I$4:$O$17,HLOOKUP(IF(AND(X56=$A$44,W56=$A$40),$A$41,IF(AND(X56=$A$44,W56=$A$41),$A$42,W56)),'stawki wynagrodzeń'!$D$4:$G$5,2,FALSE),FALSE),2),0))</f>
        <v>0</v>
      </c>
      <c r="AC56" s="89"/>
      <c r="AD56" s="62" t="s">
        <v>80</v>
      </c>
      <c r="AE56" s="58"/>
      <c r="AF56" s="315"/>
      <c r="AG56" s="123"/>
      <c r="AH56" s="117"/>
      <c r="AI56" s="124">
        <f t="shared" ca="1" si="40"/>
        <v>0</v>
      </c>
      <c r="AJ56" s="45"/>
      <c r="AK56" s="127"/>
      <c r="AL56" s="126"/>
      <c r="AM56" s="320">
        <f>IF($R56=$A$30,ROUND(ROUND('stawki wynagrodzeń'!$O$6*AN56,2),0),0)</f>
        <v>0</v>
      </c>
      <c r="AN56" s="128"/>
      <c r="AO56" s="127"/>
      <c r="AP56" s="126"/>
      <c r="AQ56" s="320">
        <f>IF($R56=$A$30,ROUND(ROUND('stawki wynagrodzeń'!$O$6*AR56,2),0),0)</f>
        <v>0</v>
      </c>
      <c r="AR56" s="128"/>
      <c r="AS56" s="127"/>
      <c r="AT56" s="126"/>
      <c r="AU56" s="320">
        <f>IF($R56=$A$30,ROUND(ROUND('stawki wynagrodzeń'!$O$6*AV56,2),0),0)</f>
        <v>0</v>
      </c>
      <c r="AV56" s="128"/>
      <c r="AW56" s="127"/>
      <c r="AX56" s="126"/>
      <c r="AY56" s="320">
        <f>IF($R56=$A$30,ROUND(ROUND('stawki wynagrodzeń'!$O$6*AZ56,2),0),0)</f>
        <v>0</v>
      </c>
      <c r="AZ56" s="128"/>
      <c r="BA56" s="322">
        <f t="shared" si="41"/>
        <v>0</v>
      </c>
      <c r="BB56" s="323">
        <f t="shared" si="42"/>
        <v>0</v>
      </c>
      <c r="BC56" s="127"/>
      <c r="BD56" s="126"/>
      <c r="BE56" s="136">
        <f t="shared" si="43"/>
        <v>0</v>
      </c>
      <c r="BF56" s="137"/>
      <c r="BG56" s="127"/>
      <c r="BH56" s="126"/>
      <c r="BI56" s="136">
        <f t="shared" si="44"/>
        <v>0</v>
      </c>
      <c r="BJ56" s="137"/>
      <c r="BK56" s="127"/>
      <c r="BL56" s="126"/>
      <c r="BM56" s="136">
        <f t="shared" si="45"/>
        <v>0</v>
      </c>
      <c r="BN56" s="137"/>
      <c r="BO56" s="127"/>
      <c r="BP56" s="126"/>
      <c r="BQ56" s="136">
        <f t="shared" si="46"/>
        <v>0</v>
      </c>
      <c r="BR56" s="137"/>
      <c r="BS56" s="127"/>
      <c r="BT56" s="126"/>
      <c r="BU56" s="136">
        <f t="shared" si="47"/>
        <v>0</v>
      </c>
      <c r="BV56" s="137"/>
      <c r="BW56" s="127"/>
      <c r="BX56" s="126"/>
      <c r="BY56" s="136">
        <f t="shared" si="48"/>
        <v>0</v>
      </c>
      <c r="BZ56" s="137"/>
      <c r="CA56" s="127"/>
      <c r="CB56" s="126"/>
      <c r="CC56" s="136">
        <f t="shared" si="28"/>
        <v>0</v>
      </c>
      <c r="CD56" s="137"/>
      <c r="CE56" s="115">
        <f t="shared" si="29"/>
        <v>0</v>
      </c>
      <c r="CF56" s="409">
        <f t="shared" si="30"/>
        <v>0</v>
      </c>
      <c r="CG56" s="411">
        <f t="shared" ca="1" si="24"/>
        <v>0</v>
      </c>
      <c r="CH56" s="143">
        <f t="shared" ca="1" si="31"/>
        <v>0</v>
      </c>
      <c r="CI56" s="143">
        <f t="shared" ca="1" si="49"/>
        <v>0</v>
      </c>
      <c r="CJ56" s="144" t="str">
        <f t="shared" ca="1" si="32"/>
        <v/>
      </c>
      <c r="CK56" s="34" t="str">
        <f t="shared" si="50"/>
        <v/>
      </c>
      <c r="CL56" s="20"/>
    </row>
    <row r="57" spans="1:90" s="36" customFormat="1" x14ac:dyDescent="0.2">
      <c r="A57" s="66" t="s">
        <v>227</v>
      </c>
      <c r="C57" s="37">
        <v>49</v>
      </c>
      <c r="D57" s="75" t="str">
        <f t="shared" si="33"/>
        <v>żż</v>
      </c>
      <c r="E57" s="69">
        <f t="shared" si="34"/>
        <v>0</v>
      </c>
      <c r="F57" s="69">
        <f t="shared" si="35"/>
        <v>0</v>
      </c>
      <c r="G57" s="188">
        <f t="shared" si="27"/>
        <v>0</v>
      </c>
      <c r="H57" s="288" t="str">
        <f t="shared" ca="1" si="36"/>
        <v/>
      </c>
      <c r="I57" s="288" t="str">
        <f t="shared" si="37"/>
        <v/>
      </c>
      <c r="J57" s="289" t="str">
        <f t="shared" si="38"/>
        <v>% stażu pracy</v>
      </c>
      <c r="K57" s="289"/>
      <c r="L57" s="287" t="str">
        <f t="shared" si="39"/>
        <v/>
      </c>
      <c r="M57" s="83"/>
      <c r="N57" s="84"/>
      <c r="O57" s="286"/>
      <c r="P57" s="94"/>
      <c r="Q57" s="95">
        <v>18</v>
      </c>
      <c r="R57" s="61" t="s">
        <v>164</v>
      </c>
      <c r="S57" s="108"/>
      <c r="T57" s="107"/>
      <c r="U57" s="102"/>
      <c r="V57" s="62"/>
      <c r="W57" s="148" t="s">
        <v>68</v>
      </c>
      <c r="X57" s="306" t="s">
        <v>200</v>
      </c>
      <c r="Y57" s="99" t="s">
        <v>104</v>
      </c>
      <c r="Z57" s="100"/>
      <c r="AA57" s="115">
        <f>IF(OR(M57="",N57="",P57=""),0,IF(OR(R57=$A$30,R57=$A$31,R57=$A$32),ROUND(P57/Q57*VLOOKUP(Y57,'stawki wynagrodzeń'!$A$4:$G$17,HLOOKUP(IF(AND(X57=$A$44,W57=$A$40),$A$41,IF(AND(X57=$A$44,W57=$A$41),$A$42,W57)),'stawki wynagrodzeń'!$D$4:$G$5,2,FALSE),FALSE),2),0))</f>
        <v>0</v>
      </c>
      <c r="AB57" s="116">
        <f>IF(OR(M57="",N57="",P57=""),0,IF(OR(R57=$A$30,R57=$A$31,R57=$A$32),ROUND(P57/Q57*VLOOKUP(Y57,'stawki wynagrodzeń'!$I$4:$O$17,HLOOKUP(IF(AND(X57=$A$44,W57=$A$40),$A$41,IF(AND(X57=$A$44,W57=$A$41),$A$42,W57)),'stawki wynagrodzeń'!$D$4:$G$5,2,FALSE),FALSE),2),0))</f>
        <v>0</v>
      </c>
      <c r="AC57" s="89"/>
      <c r="AD57" s="62" t="s">
        <v>80</v>
      </c>
      <c r="AE57" s="58"/>
      <c r="AF57" s="315"/>
      <c r="AG57" s="123"/>
      <c r="AH57" s="117"/>
      <c r="AI57" s="124">
        <f t="shared" ca="1" si="40"/>
        <v>0</v>
      </c>
      <c r="AJ57" s="45"/>
      <c r="AK57" s="127"/>
      <c r="AL57" s="126"/>
      <c r="AM57" s="320">
        <f>IF($R57=$A$30,ROUND(ROUND('stawki wynagrodzeń'!$O$6*AN57,2),0),0)</f>
        <v>0</v>
      </c>
      <c r="AN57" s="128"/>
      <c r="AO57" s="127"/>
      <c r="AP57" s="126"/>
      <c r="AQ57" s="320">
        <f>IF($R57=$A$30,ROUND(ROUND('stawki wynagrodzeń'!$O$6*AR57,2),0),0)</f>
        <v>0</v>
      </c>
      <c r="AR57" s="128"/>
      <c r="AS57" s="127"/>
      <c r="AT57" s="126"/>
      <c r="AU57" s="320">
        <f>IF($R57=$A$30,ROUND(ROUND('stawki wynagrodzeń'!$O$6*AV57,2),0),0)</f>
        <v>0</v>
      </c>
      <c r="AV57" s="128"/>
      <c r="AW57" s="127"/>
      <c r="AX57" s="126"/>
      <c r="AY57" s="320">
        <f>IF($R57=$A$30,ROUND(ROUND('stawki wynagrodzeń'!$O$6*AZ57,2),0),0)</f>
        <v>0</v>
      </c>
      <c r="AZ57" s="128"/>
      <c r="BA57" s="322">
        <f t="shared" si="41"/>
        <v>0</v>
      </c>
      <c r="BB57" s="323">
        <f t="shared" si="42"/>
        <v>0</v>
      </c>
      <c r="BC57" s="127"/>
      <c r="BD57" s="126"/>
      <c r="BE57" s="136">
        <f t="shared" si="43"/>
        <v>0</v>
      </c>
      <c r="BF57" s="137"/>
      <c r="BG57" s="127"/>
      <c r="BH57" s="126"/>
      <c r="BI57" s="136">
        <f t="shared" si="44"/>
        <v>0</v>
      </c>
      <c r="BJ57" s="137"/>
      <c r="BK57" s="127"/>
      <c r="BL57" s="126"/>
      <c r="BM57" s="136">
        <f t="shared" si="45"/>
        <v>0</v>
      </c>
      <c r="BN57" s="137"/>
      <c r="BO57" s="127"/>
      <c r="BP57" s="126"/>
      <c r="BQ57" s="136">
        <f t="shared" si="46"/>
        <v>0</v>
      </c>
      <c r="BR57" s="137"/>
      <c r="BS57" s="127"/>
      <c r="BT57" s="126"/>
      <c r="BU57" s="136">
        <f t="shared" si="47"/>
        <v>0</v>
      </c>
      <c r="BV57" s="137"/>
      <c r="BW57" s="127"/>
      <c r="BX57" s="126"/>
      <c r="BY57" s="136">
        <f t="shared" si="48"/>
        <v>0</v>
      </c>
      <c r="BZ57" s="137"/>
      <c r="CA57" s="127"/>
      <c r="CB57" s="126"/>
      <c r="CC57" s="136">
        <f t="shared" si="28"/>
        <v>0</v>
      </c>
      <c r="CD57" s="137"/>
      <c r="CE57" s="115">
        <f t="shared" si="29"/>
        <v>0</v>
      </c>
      <c r="CF57" s="409">
        <f t="shared" si="30"/>
        <v>0</v>
      </c>
      <c r="CG57" s="411">
        <f t="shared" ca="1" si="24"/>
        <v>0</v>
      </c>
      <c r="CH57" s="143">
        <f t="shared" ca="1" si="31"/>
        <v>0</v>
      </c>
      <c r="CI57" s="143">
        <f t="shared" ca="1" si="49"/>
        <v>0</v>
      </c>
      <c r="CJ57" s="144" t="str">
        <f t="shared" ca="1" si="32"/>
        <v/>
      </c>
      <c r="CK57" s="34" t="str">
        <f t="shared" si="50"/>
        <v/>
      </c>
      <c r="CL57" s="20"/>
    </row>
    <row r="58" spans="1:90" s="36" customFormat="1" x14ac:dyDescent="0.2">
      <c r="A58" s="67" t="s">
        <v>228</v>
      </c>
      <c r="C58" s="37">
        <v>50</v>
      </c>
      <c r="D58" s="75" t="str">
        <f t="shared" si="33"/>
        <v>żż</v>
      </c>
      <c r="E58" s="69">
        <f t="shared" si="34"/>
        <v>0</v>
      </c>
      <c r="F58" s="69">
        <f t="shared" si="35"/>
        <v>0</v>
      </c>
      <c r="G58" s="188">
        <f t="shared" si="27"/>
        <v>0</v>
      </c>
      <c r="H58" s="288" t="str">
        <f t="shared" ca="1" si="36"/>
        <v/>
      </c>
      <c r="I58" s="288" t="str">
        <f t="shared" si="37"/>
        <v/>
      </c>
      <c r="J58" s="289" t="str">
        <f t="shared" si="38"/>
        <v>% stażu pracy</v>
      </c>
      <c r="K58" s="289"/>
      <c r="L58" s="287" t="str">
        <f t="shared" si="39"/>
        <v/>
      </c>
      <c r="M58" s="83"/>
      <c r="N58" s="84"/>
      <c r="O58" s="286"/>
      <c r="P58" s="94"/>
      <c r="Q58" s="95">
        <v>18</v>
      </c>
      <c r="R58" s="61" t="s">
        <v>164</v>
      </c>
      <c r="S58" s="108"/>
      <c r="T58" s="107"/>
      <c r="U58" s="102"/>
      <c r="V58" s="62"/>
      <c r="W58" s="148" t="s">
        <v>68</v>
      </c>
      <c r="X58" s="306" t="s">
        <v>200</v>
      </c>
      <c r="Y58" s="99" t="s">
        <v>104</v>
      </c>
      <c r="Z58" s="100"/>
      <c r="AA58" s="115">
        <f>IF(OR(M58="",N58="",P58=""),0,IF(OR(R58=$A$30,R58=$A$31,R58=$A$32),ROUND(P58/Q58*VLOOKUP(Y58,'stawki wynagrodzeń'!$A$4:$G$17,HLOOKUP(IF(AND(X58=$A$44,W58=$A$40),$A$41,IF(AND(X58=$A$44,W58=$A$41),$A$42,W58)),'stawki wynagrodzeń'!$D$4:$G$5,2,FALSE),FALSE),2),0))</f>
        <v>0</v>
      </c>
      <c r="AB58" s="116">
        <f>IF(OR(M58="",N58="",P58=""),0,IF(OR(R58=$A$30,R58=$A$31,R58=$A$32),ROUND(P58/Q58*VLOOKUP(Y58,'stawki wynagrodzeń'!$I$4:$O$17,HLOOKUP(IF(AND(X58=$A$44,W58=$A$40),$A$41,IF(AND(X58=$A$44,W58=$A$41),$A$42,W58)),'stawki wynagrodzeń'!$D$4:$G$5,2,FALSE),FALSE),2),0))</f>
        <v>0</v>
      </c>
      <c r="AC58" s="89"/>
      <c r="AD58" s="62" t="s">
        <v>80</v>
      </c>
      <c r="AE58" s="58"/>
      <c r="AF58" s="315"/>
      <c r="AG58" s="123"/>
      <c r="AH58" s="117"/>
      <c r="AI58" s="124">
        <f t="shared" ca="1" si="40"/>
        <v>0</v>
      </c>
      <c r="AJ58" s="45"/>
      <c r="AK58" s="127"/>
      <c r="AL58" s="126"/>
      <c r="AM58" s="320">
        <f>IF($R58=$A$30,ROUND(ROUND('stawki wynagrodzeń'!$O$6*AN58,2),0),0)</f>
        <v>0</v>
      </c>
      <c r="AN58" s="128"/>
      <c r="AO58" s="127"/>
      <c r="AP58" s="126"/>
      <c r="AQ58" s="320">
        <f>IF($R58=$A$30,ROUND(ROUND('stawki wynagrodzeń'!$O$6*AR58,2),0),0)</f>
        <v>0</v>
      </c>
      <c r="AR58" s="128"/>
      <c r="AS58" s="127"/>
      <c r="AT58" s="126"/>
      <c r="AU58" s="320">
        <f>IF($R58=$A$30,ROUND(ROUND('stawki wynagrodzeń'!$O$6*AV58,2),0),0)</f>
        <v>0</v>
      </c>
      <c r="AV58" s="128"/>
      <c r="AW58" s="127"/>
      <c r="AX58" s="126"/>
      <c r="AY58" s="320">
        <f>IF($R58=$A$30,ROUND(ROUND('stawki wynagrodzeń'!$O$6*AZ58,2),0),0)</f>
        <v>0</v>
      </c>
      <c r="AZ58" s="128"/>
      <c r="BA58" s="322">
        <f t="shared" si="41"/>
        <v>0</v>
      </c>
      <c r="BB58" s="323">
        <f t="shared" si="42"/>
        <v>0</v>
      </c>
      <c r="BC58" s="127"/>
      <c r="BD58" s="126"/>
      <c r="BE58" s="136">
        <f t="shared" si="43"/>
        <v>0</v>
      </c>
      <c r="BF58" s="137"/>
      <c r="BG58" s="127"/>
      <c r="BH58" s="126"/>
      <c r="BI58" s="136">
        <f t="shared" si="44"/>
        <v>0</v>
      </c>
      <c r="BJ58" s="137"/>
      <c r="BK58" s="127"/>
      <c r="BL58" s="126"/>
      <c r="BM58" s="136">
        <f t="shared" si="45"/>
        <v>0</v>
      </c>
      <c r="BN58" s="137"/>
      <c r="BO58" s="127"/>
      <c r="BP58" s="126"/>
      <c r="BQ58" s="136">
        <f t="shared" si="46"/>
        <v>0</v>
      </c>
      <c r="BR58" s="137"/>
      <c r="BS58" s="127"/>
      <c r="BT58" s="126"/>
      <c r="BU58" s="136">
        <f t="shared" si="47"/>
        <v>0</v>
      </c>
      <c r="BV58" s="137"/>
      <c r="BW58" s="127"/>
      <c r="BX58" s="126"/>
      <c r="BY58" s="136">
        <f t="shared" si="48"/>
        <v>0</v>
      </c>
      <c r="BZ58" s="137"/>
      <c r="CA58" s="127"/>
      <c r="CB58" s="126"/>
      <c r="CC58" s="136">
        <f t="shared" si="28"/>
        <v>0</v>
      </c>
      <c r="CD58" s="137"/>
      <c r="CE58" s="115">
        <f t="shared" si="29"/>
        <v>0</v>
      </c>
      <c r="CF58" s="409">
        <f t="shared" si="30"/>
        <v>0</v>
      </c>
      <c r="CG58" s="411">
        <f t="shared" ca="1" si="24"/>
        <v>0</v>
      </c>
      <c r="CH58" s="143">
        <f t="shared" ca="1" si="31"/>
        <v>0</v>
      </c>
      <c r="CI58" s="143">
        <f t="shared" ca="1" si="49"/>
        <v>0</v>
      </c>
      <c r="CJ58" s="144" t="str">
        <f t="shared" ca="1" si="32"/>
        <v/>
      </c>
      <c r="CK58" s="34" t="str">
        <f t="shared" si="50"/>
        <v/>
      </c>
      <c r="CL58" s="20"/>
    </row>
    <row r="59" spans="1:90" s="36" customFormat="1" x14ac:dyDescent="0.2">
      <c r="A59" s="64" t="s">
        <v>110</v>
      </c>
      <c r="C59" s="37">
        <v>51</v>
      </c>
      <c r="D59" s="75" t="str">
        <f t="shared" si="33"/>
        <v>żż</v>
      </c>
      <c r="E59" s="69">
        <f t="shared" si="34"/>
        <v>0</v>
      </c>
      <c r="F59" s="69">
        <f t="shared" si="35"/>
        <v>0</v>
      </c>
      <c r="G59" s="188">
        <f t="shared" si="27"/>
        <v>0</v>
      </c>
      <c r="H59" s="288" t="str">
        <f t="shared" ca="1" si="36"/>
        <v/>
      </c>
      <c r="I59" s="288" t="str">
        <f t="shared" si="37"/>
        <v/>
      </c>
      <c r="J59" s="289" t="str">
        <f t="shared" si="38"/>
        <v>% stażu pracy</v>
      </c>
      <c r="K59" s="289"/>
      <c r="L59" s="287" t="str">
        <f t="shared" si="39"/>
        <v/>
      </c>
      <c r="M59" s="83"/>
      <c r="N59" s="84"/>
      <c r="O59" s="286"/>
      <c r="P59" s="94"/>
      <c r="Q59" s="95">
        <v>18</v>
      </c>
      <c r="R59" s="61" t="s">
        <v>164</v>
      </c>
      <c r="S59" s="108"/>
      <c r="T59" s="107"/>
      <c r="U59" s="102"/>
      <c r="V59" s="62"/>
      <c r="W59" s="148" t="s">
        <v>68</v>
      </c>
      <c r="X59" s="306" t="s">
        <v>200</v>
      </c>
      <c r="Y59" s="99" t="s">
        <v>104</v>
      </c>
      <c r="Z59" s="100"/>
      <c r="AA59" s="115">
        <f>IF(OR(M59="",N59="",P59=""),0,IF(OR(R59=$A$30,R59=$A$31,R59=$A$32),ROUND(P59/Q59*VLOOKUP(Y59,'stawki wynagrodzeń'!$A$4:$G$17,HLOOKUP(IF(AND(X59=$A$44,W59=$A$40),$A$41,IF(AND(X59=$A$44,W59=$A$41),$A$42,W59)),'stawki wynagrodzeń'!$D$4:$G$5,2,FALSE),FALSE),2),0))</f>
        <v>0</v>
      </c>
      <c r="AB59" s="116">
        <f>IF(OR(M59="",N59="",P59=""),0,IF(OR(R59=$A$30,R59=$A$31,R59=$A$32),ROUND(P59/Q59*VLOOKUP(Y59,'stawki wynagrodzeń'!$I$4:$O$17,HLOOKUP(IF(AND(X59=$A$44,W59=$A$40),$A$41,IF(AND(X59=$A$44,W59=$A$41),$A$42,W59)),'stawki wynagrodzeń'!$D$4:$G$5,2,FALSE),FALSE),2),0))</f>
        <v>0</v>
      </c>
      <c r="AC59" s="89"/>
      <c r="AD59" s="62" t="s">
        <v>80</v>
      </c>
      <c r="AE59" s="58"/>
      <c r="AF59" s="315"/>
      <c r="AG59" s="123"/>
      <c r="AH59" s="117"/>
      <c r="AI59" s="124">
        <f t="shared" ca="1" si="40"/>
        <v>0</v>
      </c>
      <c r="AJ59" s="45"/>
      <c r="AK59" s="127"/>
      <c r="AL59" s="126"/>
      <c r="AM59" s="320">
        <f>IF($R59=$A$30,ROUND(ROUND('stawki wynagrodzeń'!$O$6*AN59,2),0),0)</f>
        <v>0</v>
      </c>
      <c r="AN59" s="128"/>
      <c r="AO59" s="127"/>
      <c r="AP59" s="126"/>
      <c r="AQ59" s="320">
        <f>IF($R59=$A$30,ROUND(ROUND('stawki wynagrodzeń'!$O$6*AR59,2),0),0)</f>
        <v>0</v>
      </c>
      <c r="AR59" s="128"/>
      <c r="AS59" s="127"/>
      <c r="AT59" s="126"/>
      <c r="AU59" s="320">
        <f>IF($R59=$A$30,ROUND(ROUND('stawki wynagrodzeń'!$O$6*AV59,2),0),0)</f>
        <v>0</v>
      </c>
      <c r="AV59" s="128"/>
      <c r="AW59" s="127"/>
      <c r="AX59" s="126"/>
      <c r="AY59" s="320">
        <f>IF($R59=$A$30,ROUND(ROUND('stawki wynagrodzeń'!$O$6*AZ59,2),0),0)</f>
        <v>0</v>
      </c>
      <c r="AZ59" s="128"/>
      <c r="BA59" s="322">
        <f t="shared" si="41"/>
        <v>0</v>
      </c>
      <c r="BB59" s="323">
        <f t="shared" si="42"/>
        <v>0</v>
      </c>
      <c r="BC59" s="127"/>
      <c r="BD59" s="126"/>
      <c r="BE59" s="136">
        <f t="shared" si="43"/>
        <v>0</v>
      </c>
      <c r="BF59" s="137"/>
      <c r="BG59" s="127"/>
      <c r="BH59" s="126"/>
      <c r="BI59" s="136">
        <f t="shared" si="44"/>
        <v>0</v>
      </c>
      <c r="BJ59" s="137"/>
      <c r="BK59" s="127"/>
      <c r="BL59" s="126"/>
      <c r="BM59" s="136">
        <f t="shared" si="45"/>
        <v>0</v>
      </c>
      <c r="BN59" s="137"/>
      <c r="BO59" s="127"/>
      <c r="BP59" s="126"/>
      <c r="BQ59" s="136">
        <f t="shared" si="46"/>
        <v>0</v>
      </c>
      <c r="BR59" s="137"/>
      <c r="BS59" s="127"/>
      <c r="BT59" s="126"/>
      <c r="BU59" s="136">
        <f t="shared" si="47"/>
        <v>0</v>
      </c>
      <c r="BV59" s="137"/>
      <c r="BW59" s="127"/>
      <c r="BX59" s="126"/>
      <c r="BY59" s="136">
        <f t="shared" si="48"/>
        <v>0</v>
      </c>
      <c r="BZ59" s="137"/>
      <c r="CA59" s="127"/>
      <c r="CB59" s="126"/>
      <c r="CC59" s="136">
        <f t="shared" si="28"/>
        <v>0</v>
      </c>
      <c r="CD59" s="137"/>
      <c r="CE59" s="115">
        <f t="shared" si="29"/>
        <v>0</v>
      </c>
      <c r="CF59" s="409">
        <f t="shared" si="30"/>
        <v>0</v>
      </c>
      <c r="CG59" s="411">
        <f t="shared" ca="1" si="24"/>
        <v>0</v>
      </c>
      <c r="CH59" s="143">
        <f t="shared" ca="1" si="31"/>
        <v>0</v>
      </c>
      <c r="CI59" s="143">
        <f t="shared" ca="1" si="49"/>
        <v>0</v>
      </c>
      <c r="CJ59" s="144" t="str">
        <f t="shared" ca="1" si="32"/>
        <v/>
      </c>
      <c r="CK59" s="34" t="str">
        <f t="shared" si="50"/>
        <v/>
      </c>
      <c r="CL59" s="20"/>
    </row>
    <row r="60" spans="1:90" s="36" customFormat="1" x14ac:dyDescent="0.2">
      <c r="C60" s="37">
        <v>52</v>
      </c>
      <c r="D60" s="75" t="str">
        <f t="shared" si="33"/>
        <v>żż</v>
      </c>
      <c r="E60" s="69">
        <f t="shared" si="34"/>
        <v>0</v>
      </c>
      <c r="F60" s="69">
        <f t="shared" si="35"/>
        <v>0</v>
      </c>
      <c r="G60" s="188">
        <f t="shared" si="27"/>
        <v>0</v>
      </c>
      <c r="H60" s="288" t="str">
        <f t="shared" ca="1" si="36"/>
        <v/>
      </c>
      <c r="I60" s="288" t="str">
        <f t="shared" si="37"/>
        <v/>
      </c>
      <c r="J60" s="289" t="str">
        <f t="shared" si="38"/>
        <v>% stażu pracy</v>
      </c>
      <c r="K60" s="289"/>
      <c r="L60" s="287" t="str">
        <f t="shared" si="39"/>
        <v/>
      </c>
      <c r="M60" s="83"/>
      <c r="N60" s="84"/>
      <c r="O60" s="286"/>
      <c r="P60" s="94"/>
      <c r="Q60" s="95">
        <v>18</v>
      </c>
      <c r="R60" s="61" t="s">
        <v>164</v>
      </c>
      <c r="S60" s="108"/>
      <c r="T60" s="107"/>
      <c r="U60" s="102"/>
      <c r="V60" s="62"/>
      <c r="W60" s="148" t="s">
        <v>68</v>
      </c>
      <c r="X60" s="306" t="s">
        <v>200</v>
      </c>
      <c r="Y60" s="99" t="s">
        <v>104</v>
      </c>
      <c r="Z60" s="100"/>
      <c r="AA60" s="115">
        <f>IF(OR(M60="",N60="",P60=""),0,IF(OR(R60=$A$30,R60=$A$31,R60=$A$32),ROUND(P60/Q60*VLOOKUP(Y60,'stawki wynagrodzeń'!$A$4:$G$17,HLOOKUP(IF(AND(X60=$A$44,W60=$A$40),$A$41,IF(AND(X60=$A$44,W60=$A$41),$A$42,W60)),'stawki wynagrodzeń'!$D$4:$G$5,2,FALSE),FALSE),2),0))</f>
        <v>0</v>
      </c>
      <c r="AB60" s="116">
        <f>IF(OR(M60="",N60="",P60=""),0,IF(OR(R60=$A$30,R60=$A$31,R60=$A$32),ROUND(P60/Q60*VLOOKUP(Y60,'stawki wynagrodzeń'!$I$4:$O$17,HLOOKUP(IF(AND(X60=$A$44,W60=$A$40),$A$41,IF(AND(X60=$A$44,W60=$A$41),$A$42,W60)),'stawki wynagrodzeń'!$D$4:$G$5,2,FALSE),FALSE),2),0))</f>
        <v>0</v>
      </c>
      <c r="AC60" s="89"/>
      <c r="AD60" s="62" t="s">
        <v>80</v>
      </c>
      <c r="AE60" s="58"/>
      <c r="AF60" s="315"/>
      <c r="AG60" s="123"/>
      <c r="AH60" s="117"/>
      <c r="AI60" s="124">
        <f t="shared" ca="1" si="40"/>
        <v>0</v>
      </c>
      <c r="AJ60" s="45"/>
      <c r="AK60" s="127"/>
      <c r="AL60" s="126"/>
      <c r="AM60" s="320">
        <f>IF($R60=$A$30,ROUND(ROUND('stawki wynagrodzeń'!$O$6*AN60,2),0),0)</f>
        <v>0</v>
      </c>
      <c r="AN60" s="128"/>
      <c r="AO60" s="127"/>
      <c r="AP60" s="126"/>
      <c r="AQ60" s="320">
        <f>IF($R60=$A$30,ROUND(ROUND('stawki wynagrodzeń'!$O$6*AR60,2),0),0)</f>
        <v>0</v>
      </c>
      <c r="AR60" s="128"/>
      <c r="AS60" s="127"/>
      <c r="AT60" s="126"/>
      <c r="AU60" s="320">
        <f>IF($R60=$A$30,ROUND(ROUND('stawki wynagrodzeń'!$O$6*AV60,2),0),0)</f>
        <v>0</v>
      </c>
      <c r="AV60" s="128"/>
      <c r="AW60" s="127"/>
      <c r="AX60" s="126"/>
      <c r="AY60" s="320">
        <f>IF($R60=$A$30,ROUND(ROUND('stawki wynagrodzeń'!$O$6*AZ60,2),0),0)</f>
        <v>0</v>
      </c>
      <c r="AZ60" s="128"/>
      <c r="BA60" s="322">
        <f t="shared" si="41"/>
        <v>0</v>
      </c>
      <c r="BB60" s="323">
        <f t="shared" si="42"/>
        <v>0</v>
      </c>
      <c r="BC60" s="127"/>
      <c r="BD60" s="126"/>
      <c r="BE60" s="136">
        <f t="shared" si="43"/>
        <v>0</v>
      </c>
      <c r="BF60" s="137"/>
      <c r="BG60" s="127"/>
      <c r="BH60" s="126"/>
      <c r="BI60" s="136">
        <f t="shared" si="44"/>
        <v>0</v>
      </c>
      <c r="BJ60" s="137"/>
      <c r="BK60" s="127"/>
      <c r="BL60" s="126"/>
      <c r="BM60" s="136">
        <f t="shared" si="45"/>
        <v>0</v>
      </c>
      <c r="BN60" s="137"/>
      <c r="BO60" s="127"/>
      <c r="BP60" s="126"/>
      <c r="BQ60" s="136">
        <f t="shared" si="46"/>
        <v>0</v>
      </c>
      <c r="BR60" s="137"/>
      <c r="BS60" s="127"/>
      <c r="BT60" s="126"/>
      <c r="BU60" s="136">
        <f t="shared" si="47"/>
        <v>0</v>
      </c>
      <c r="BV60" s="137"/>
      <c r="BW60" s="127"/>
      <c r="BX60" s="126"/>
      <c r="BY60" s="136">
        <f t="shared" si="48"/>
        <v>0</v>
      </c>
      <c r="BZ60" s="137"/>
      <c r="CA60" s="127"/>
      <c r="CB60" s="126"/>
      <c r="CC60" s="136">
        <f t="shared" si="28"/>
        <v>0</v>
      </c>
      <c r="CD60" s="137"/>
      <c r="CE60" s="115">
        <f t="shared" si="29"/>
        <v>0</v>
      </c>
      <c r="CF60" s="409">
        <f t="shared" si="30"/>
        <v>0</v>
      </c>
      <c r="CG60" s="411">
        <f t="shared" ca="1" si="24"/>
        <v>0</v>
      </c>
      <c r="CH60" s="143">
        <f t="shared" ca="1" si="31"/>
        <v>0</v>
      </c>
      <c r="CI60" s="143">
        <f t="shared" ca="1" si="49"/>
        <v>0</v>
      </c>
      <c r="CJ60" s="144" t="str">
        <f t="shared" ca="1" si="32"/>
        <v/>
      </c>
      <c r="CK60" s="34" t="str">
        <f t="shared" si="50"/>
        <v/>
      </c>
      <c r="CL60" s="20"/>
    </row>
    <row r="61" spans="1:90" s="36" customFormat="1" x14ac:dyDescent="0.2">
      <c r="C61" s="37">
        <v>53</v>
      </c>
      <c r="D61" s="75" t="str">
        <f t="shared" si="33"/>
        <v>żż</v>
      </c>
      <c r="E61" s="69">
        <f t="shared" si="34"/>
        <v>0</v>
      </c>
      <c r="F61" s="69">
        <f t="shared" si="35"/>
        <v>0</v>
      </c>
      <c r="G61" s="188">
        <f t="shared" si="27"/>
        <v>0</v>
      </c>
      <c r="H61" s="288" t="str">
        <f t="shared" ca="1" si="36"/>
        <v/>
      </c>
      <c r="I61" s="288" t="str">
        <f t="shared" si="37"/>
        <v/>
      </c>
      <c r="J61" s="289" t="str">
        <f t="shared" si="38"/>
        <v>% stażu pracy</v>
      </c>
      <c r="K61" s="289"/>
      <c r="L61" s="287" t="str">
        <f t="shared" si="39"/>
        <v/>
      </c>
      <c r="M61" s="83"/>
      <c r="N61" s="84"/>
      <c r="O61" s="286"/>
      <c r="P61" s="94"/>
      <c r="Q61" s="95">
        <v>18</v>
      </c>
      <c r="R61" s="61" t="s">
        <v>164</v>
      </c>
      <c r="S61" s="108"/>
      <c r="T61" s="107"/>
      <c r="U61" s="102"/>
      <c r="V61" s="62"/>
      <c r="W61" s="148" t="s">
        <v>68</v>
      </c>
      <c r="X61" s="306" t="s">
        <v>200</v>
      </c>
      <c r="Y61" s="99" t="s">
        <v>104</v>
      </c>
      <c r="Z61" s="100"/>
      <c r="AA61" s="115">
        <f>IF(OR(M61="",N61="",P61=""),0,IF(OR(R61=$A$30,R61=$A$31,R61=$A$32),ROUND(P61/Q61*VLOOKUP(Y61,'stawki wynagrodzeń'!$A$4:$G$17,HLOOKUP(IF(AND(X61=$A$44,W61=$A$40),$A$41,IF(AND(X61=$A$44,W61=$A$41),$A$42,W61)),'stawki wynagrodzeń'!$D$4:$G$5,2,FALSE),FALSE),2),0))</f>
        <v>0</v>
      </c>
      <c r="AB61" s="116">
        <f>IF(OR(M61="",N61="",P61=""),0,IF(OR(R61=$A$30,R61=$A$31,R61=$A$32),ROUND(P61/Q61*VLOOKUP(Y61,'stawki wynagrodzeń'!$I$4:$O$17,HLOOKUP(IF(AND(X61=$A$44,W61=$A$40),$A$41,IF(AND(X61=$A$44,W61=$A$41),$A$42,W61)),'stawki wynagrodzeń'!$D$4:$G$5,2,FALSE),FALSE),2),0))</f>
        <v>0</v>
      </c>
      <c r="AC61" s="89"/>
      <c r="AD61" s="62" t="s">
        <v>80</v>
      </c>
      <c r="AE61" s="58"/>
      <c r="AF61" s="315"/>
      <c r="AG61" s="123"/>
      <c r="AH61" s="117"/>
      <c r="AI61" s="124">
        <f t="shared" ca="1" si="40"/>
        <v>0</v>
      </c>
      <c r="AJ61" s="45"/>
      <c r="AK61" s="127"/>
      <c r="AL61" s="126"/>
      <c r="AM61" s="320">
        <f>IF($R61=$A$30,ROUND(ROUND('stawki wynagrodzeń'!$O$6*AN61,2),0),0)</f>
        <v>0</v>
      </c>
      <c r="AN61" s="128"/>
      <c r="AO61" s="127"/>
      <c r="AP61" s="126"/>
      <c r="AQ61" s="320">
        <f>IF($R61=$A$30,ROUND(ROUND('stawki wynagrodzeń'!$O$6*AR61,2),0),0)</f>
        <v>0</v>
      </c>
      <c r="AR61" s="128"/>
      <c r="AS61" s="127"/>
      <c r="AT61" s="126"/>
      <c r="AU61" s="320">
        <f>IF($R61=$A$30,ROUND(ROUND('stawki wynagrodzeń'!$O$6*AV61,2),0),0)</f>
        <v>0</v>
      </c>
      <c r="AV61" s="128"/>
      <c r="AW61" s="127"/>
      <c r="AX61" s="126"/>
      <c r="AY61" s="320">
        <f>IF($R61=$A$30,ROUND(ROUND('stawki wynagrodzeń'!$O$6*AZ61,2),0),0)</f>
        <v>0</v>
      </c>
      <c r="AZ61" s="128"/>
      <c r="BA61" s="322">
        <f t="shared" si="41"/>
        <v>0</v>
      </c>
      <c r="BB61" s="323">
        <f t="shared" si="42"/>
        <v>0</v>
      </c>
      <c r="BC61" s="127"/>
      <c r="BD61" s="126"/>
      <c r="BE61" s="136">
        <f t="shared" si="43"/>
        <v>0</v>
      </c>
      <c r="BF61" s="137"/>
      <c r="BG61" s="127"/>
      <c r="BH61" s="126"/>
      <c r="BI61" s="136">
        <f t="shared" si="44"/>
        <v>0</v>
      </c>
      <c r="BJ61" s="137"/>
      <c r="BK61" s="127"/>
      <c r="BL61" s="126"/>
      <c r="BM61" s="136">
        <f t="shared" si="45"/>
        <v>0</v>
      </c>
      <c r="BN61" s="137"/>
      <c r="BO61" s="127"/>
      <c r="BP61" s="126"/>
      <c r="BQ61" s="136">
        <f t="shared" si="46"/>
        <v>0</v>
      </c>
      <c r="BR61" s="137"/>
      <c r="BS61" s="127"/>
      <c r="BT61" s="126"/>
      <c r="BU61" s="136">
        <f t="shared" si="47"/>
        <v>0</v>
      </c>
      <c r="BV61" s="137"/>
      <c r="BW61" s="127"/>
      <c r="BX61" s="126"/>
      <c r="BY61" s="136">
        <f t="shared" si="48"/>
        <v>0</v>
      </c>
      <c r="BZ61" s="137"/>
      <c r="CA61" s="127"/>
      <c r="CB61" s="126"/>
      <c r="CC61" s="136">
        <f t="shared" si="28"/>
        <v>0</v>
      </c>
      <c r="CD61" s="137"/>
      <c r="CE61" s="115">
        <f t="shared" si="29"/>
        <v>0</v>
      </c>
      <c r="CF61" s="409">
        <f t="shared" si="30"/>
        <v>0</v>
      </c>
      <c r="CG61" s="411">
        <f t="shared" ca="1" si="24"/>
        <v>0</v>
      </c>
      <c r="CH61" s="143">
        <f t="shared" ca="1" si="31"/>
        <v>0</v>
      </c>
      <c r="CI61" s="143">
        <f t="shared" ca="1" si="49"/>
        <v>0</v>
      </c>
      <c r="CJ61" s="144" t="str">
        <f t="shared" ca="1" si="32"/>
        <v/>
      </c>
      <c r="CK61" s="34" t="str">
        <f t="shared" si="50"/>
        <v/>
      </c>
      <c r="CL61" s="20"/>
    </row>
    <row r="62" spans="1:90" s="36" customFormat="1" x14ac:dyDescent="0.2">
      <c r="A62" s="59">
        <f>M2</f>
        <v>2016</v>
      </c>
      <c r="C62" s="37">
        <v>54</v>
      </c>
      <c r="D62" s="75" t="str">
        <f t="shared" si="33"/>
        <v>żż</v>
      </c>
      <c r="E62" s="69">
        <f t="shared" si="34"/>
        <v>0</v>
      </c>
      <c r="F62" s="69">
        <f t="shared" si="35"/>
        <v>0</v>
      </c>
      <c r="G62" s="188">
        <f t="shared" si="27"/>
        <v>0</v>
      </c>
      <c r="H62" s="288" t="str">
        <f t="shared" ca="1" si="36"/>
        <v/>
      </c>
      <c r="I62" s="288" t="str">
        <f t="shared" si="37"/>
        <v/>
      </c>
      <c r="J62" s="289" t="str">
        <f t="shared" si="38"/>
        <v>% stażu pracy</v>
      </c>
      <c r="K62" s="289"/>
      <c r="L62" s="287" t="str">
        <f t="shared" si="39"/>
        <v/>
      </c>
      <c r="M62" s="83"/>
      <c r="N62" s="84"/>
      <c r="O62" s="286"/>
      <c r="P62" s="94"/>
      <c r="Q62" s="95">
        <v>18</v>
      </c>
      <c r="R62" s="61" t="s">
        <v>164</v>
      </c>
      <c r="S62" s="108"/>
      <c r="T62" s="107"/>
      <c r="U62" s="102"/>
      <c r="V62" s="62"/>
      <c r="W62" s="148" t="s">
        <v>68</v>
      </c>
      <c r="X62" s="306" t="s">
        <v>200</v>
      </c>
      <c r="Y62" s="99" t="s">
        <v>104</v>
      </c>
      <c r="Z62" s="100"/>
      <c r="AA62" s="115">
        <f>IF(OR(M62="",N62="",P62=""),0,IF(OR(R62=$A$30,R62=$A$31,R62=$A$32),ROUND(P62/Q62*VLOOKUP(Y62,'stawki wynagrodzeń'!$A$4:$G$17,HLOOKUP(IF(AND(X62=$A$44,W62=$A$40),$A$41,IF(AND(X62=$A$44,W62=$A$41),$A$42,W62)),'stawki wynagrodzeń'!$D$4:$G$5,2,FALSE),FALSE),2),0))</f>
        <v>0</v>
      </c>
      <c r="AB62" s="116">
        <f>IF(OR(M62="",N62="",P62=""),0,IF(OR(R62=$A$30,R62=$A$31,R62=$A$32),ROUND(P62/Q62*VLOOKUP(Y62,'stawki wynagrodzeń'!$I$4:$O$17,HLOOKUP(IF(AND(X62=$A$44,W62=$A$40),$A$41,IF(AND(X62=$A$44,W62=$A$41),$A$42,W62)),'stawki wynagrodzeń'!$D$4:$G$5,2,FALSE),FALSE),2),0))</f>
        <v>0</v>
      </c>
      <c r="AC62" s="89"/>
      <c r="AD62" s="62" t="s">
        <v>80</v>
      </c>
      <c r="AE62" s="58"/>
      <c r="AF62" s="315"/>
      <c r="AG62" s="123"/>
      <c r="AH62" s="117"/>
      <c r="AI62" s="124">
        <f t="shared" ca="1" si="40"/>
        <v>0</v>
      </c>
      <c r="AJ62" s="45"/>
      <c r="AK62" s="127"/>
      <c r="AL62" s="126"/>
      <c r="AM62" s="320">
        <f>IF($R62=$A$30,ROUND(ROUND('stawki wynagrodzeń'!$O$6*AN62,2),0),0)</f>
        <v>0</v>
      </c>
      <c r="AN62" s="128"/>
      <c r="AO62" s="127"/>
      <c r="AP62" s="126"/>
      <c r="AQ62" s="320">
        <f>IF($R62=$A$30,ROUND(ROUND('stawki wynagrodzeń'!$O$6*AR62,2),0),0)</f>
        <v>0</v>
      </c>
      <c r="AR62" s="128"/>
      <c r="AS62" s="127"/>
      <c r="AT62" s="126"/>
      <c r="AU62" s="320">
        <f>IF($R62=$A$30,ROUND(ROUND('stawki wynagrodzeń'!$O$6*AV62,2),0),0)</f>
        <v>0</v>
      </c>
      <c r="AV62" s="128"/>
      <c r="AW62" s="127"/>
      <c r="AX62" s="126"/>
      <c r="AY62" s="320">
        <f>IF($R62=$A$30,ROUND(ROUND('stawki wynagrodzeń'!$O$6*AZ62,2),0),0)</f>
        <v>0</v>
      </c>
      <c r="AZ62" s="128"/>
      <c r="BA62" s="322">
        <f t="shared" si="41"/>
        <v>0</v>
      </c>
      <c r="BB62" s="323">
        <f t="shared" si="42"/>
        <v>0</v>
      </c>
      <c r="BC62" s="127"/>
      <c r="BD62" s="126"/>
      <c r="BE62" s="136">
        <f t="shared" si="43"/>
        <v>0</v>
      </c>
      <c r="BF62" s="137"/>
      <c r="BG62" s="127"/>
      <c r="BH62" s="126"/>
      <c r="BI62" s="136">
        <f t="shared" si="44"/>
        <v>0</v>
      </c>
      <c r="BJ62" s="137"/>
      <c r="BK62" s="127"/>
      <c r="BL62" s="126"/>
      <c r="BM62" s="136">
        <f t="shared" si="45"/>
        <v>0</v>
      </c>
      <c r="BN62" s="137"/>
      <c r="BO62" s="127"/>
      <c r="BP62" s="126"/>
      <c r="BQ62" s="136">
        <f t="shared" si="46"/>
        <v>0</v>
      </c>
      <c r="BR62" s="137"/>
      <c r="BS62" s="127"/>
      <c r="BT62" s="126"/>
      <c r="BU62" s="136">
        <f t="shared" si="47"/>
        <v>0</v>
      </c>
      <c r="BV62" s="137"/>
      <c r="BW62" s="127"/>
      <c r="BX62" s="126"/>
      <c r="BY62" s="136">
        <f t="shared" si="48"/>
        <v>0</v>
      </c>
      <c r="BZ62" s="137"/>
      <c r="CA62" s="127"/>
      <c r="CB62" s="126"/>
      <c r="CC62" s="136">
        <f t="shared" si="28"/>
        <v>0</v>
      </c>
      <c r="CD62" s="137"/>
      <c r="CE62" s="115">
        <f t="shared" si="29"/>
        <v>0</v>
      </c>
      <c r="CF62" s="409">
        <f t="shared" si="30"/>
        <v>0</v>
      </c>
      <c r="CG62" s="411">
        <f t="shared" ca="1" si="24"/>
        <v>0</v>
      </c>
      <c r="CH62" s="143">
        <f t="shared" ca="1" si="31"/>
        <v>0</v>
      </c>
      <c r="CI62" s="143">
        <f t="shared" ca="1" si="49"/>
        <v>0</v>
      </c>
      <c r="CJ62" s="144" t="str">
        <f t="shared" ca="1" si="32"/>
        <v/>
      </c>
      <c r="CK62" s="34" t="str">
        <f t="shared" si="50"/>
        <v/>
      </c>
      <c r="CL62" s="20"/>
    </row>
    <row r="63" spans="1:90" s="36" customFormat="1" x14ac:dyDescent="0.2">
      <c r="A63" s="59">
        <f>A62+1</f>
        <v>2017</v>
      </c>
      <c r="C63" s="37">
        <v>55</v>
      </c>
      <c r="D63" s="75" t="str">
        <f t="shared" si="33"/>
        <v>żż</v>
      </c>
      <c r="E63" s="69">
        <f t="shared" si="34"/>
        <v>0</v>
      </c>
      <c r="F63" s="69">
        <f t="shared" si="35"/>
        <v>0</v>
      </c>
      <c r="G63" s="188">
        <f t="shared" si="27"/>
        <v>0</v>
      </c>
      <c r="H63" s="288" t="str">
        <f t="shared" ca="1" si="36"/>
        <v/>
      </c>
      <c r="I63" s="288" t="str">
        <f t="shared" si="37"/>
        <v/>
      </c>
      <c r="J63" s="289" t="str">
        <f t="shared" si="38"/>
        <v>% stażu pracy</v>
      </c>
      <c r="K63" s="289"/>
      <c r="L63" s="287" t="str">
        <f t="shared" si="39"/>
        <v/>
      </c>
      <c r="M63" s="83"/>
      <c r="N63" s="84"/>
      <c r="O63" s="286"/>
      <c r="P63" s="94"/>
      <c r="Q63" s="95">
        <v>18</v>
      </c>
      <c r="R63" s="61" t="s">
        <v>164</v>
      </c>
      <c r="S63" s="108"/>
      <c r="T63" s="107"/>
      <c r="U63" s="102"/>
      <c r="V63" s="62"/>
      <c r="W63" s="148" t="s">
        <v>68</v>
      </c>
      <c r="X63" s="306" t="s">
        <v>200</v>
      </c>
      <c r="Y63" s="99" t="s">
        <v>104</v>
      </c>
      <c r="Z63" s="100"/>
      <c r="AA63" s="115">
        <f>IF(OR(M63="",N63="",P63=""),0,IF(OR(R63=$A$30,R63=$A$31,R63=$A$32),ROUND(P63/Q63*VLOOKUP(Y63,'stawki wynagrodzeń'!$A$4:$G$17,HLOOKUP(IF(AND(X63=$A$44,W63=$A$40),$A$41,IF(AND(X63=$A$44,W63=$A$41),$A$42,W63)),'stawki wynagrodzeń'!$D$4:$G$5,2,FALSE),FALSE),2),0))</f>
        <v>0</v>
      </c>
      <c r="AB63" s="116">
        <f>IF(OR(M63="",N63="",P63=""),0,IF(OR(R63=$A$30,R63=$A$31,R63=$A$32),ROUND(P63/Q63*VLOOKUP(Y63,'stawki wynagrodzeń'!$I$4:$O$17,HLOOKUP(IF(AND(X63=$A$44,W63=$A$40),$A$41,IF(AND(X63=$A$44,W63=$A$41),$A$42,W63)),'stawki wynagrodzeń'!$D$4:$G$5,2,FALSE),FALSE),2),0))</f>
        <v>0</v>
      </c>
      <c r="AC63" s="89"/>
      <c r="AD63" s="62" t="s">
        <v>80</v>
      </c>
      <c r="AE63" s="58"/>
      <c r="AF63" s="315"/>
      <c r="AG63" s="123"/>
      <c r="AH63" s="117"/>
      <c r="AI63" s="124">
        <f t="shared" ca="1" si="40"/>
        <v>0</v>
      </c>
      <c r="AJ63" s="45"/>
      <c r="AK63" s="127"/>
      <c r="AL63" s="126"/>
      <c r="AM63" s="320">
        <f>IF($R63=$A$30,ROUND(ROUND('stawki wynagrodzeń'!$O$6*AN63,2),0),0)</f>
        <v>0</v>
      </c>
      <c r="AN63" s="128"/>
      <c r="AO63" s="127"/>
      <c r="AP63" s="126"/>
      <c r="AQ63" s="320">
        <f>IF($R63=$A$30,ROUND(ROUND('stawki wynagrodzeń'!$O$6*AR63,2),0),0)</f>
        <v>0</v>
      </c>
      <c r="AR63" s="128"/>
      <c r="AS63" s="127"/>
      <c r="AT63" s="126"/>
      <c r="AU63" s="320">
        <f>IF($R63=$A$30,ROUND(ROUND('stawki wynagrodzeń'!$O$6*AV63,2),0),0)</f>
        <v>0</v>
      </c>
      <c r="AV63" s="128"/>
      <c r="AW63" s="127"/>
      <c r="AX63" s="126"/>
      <c r="AY63" s="320">
        <f>IF($R63=$A$30,ROUND(ROUND('stawki wynagrodzeń'!$O$6*AZ63,2),0),0)</f>
        <v>0</v>
      </c>
      <c r="AZ63" s="128"/>
      <c r="BA63" s="322">
        <f t="shared" si="41"/>
        <v>0</v>
      </c>
      <c r="BB63" s="323">
        <f t="shared" si="42"/>
        <v>0</v>
      </c>
      <c r="BC63" s="127"/>
      <c r="BD63" s="126"/>
      <c r="BE63" s="136">
        <f t="shared" si="43"/>
        <v>0</v>
      </c>
      <c r="BF63" s="137"/>
      <c r="BG63" s="127"/>
      <c r="BH63" s="126"/>
      <c r="BI63" s="136">
        <f t="shared" si="44"/>
        <v>0</v>
      </c>
      <c r="BJ63" s="137"/>
      <c r="BK63" s="127"/>
      <c r="BL63" s="126"/>
      <c r="BM63" s="136">
        <f t="shared" si="45"/>
        <v>0</v>
      </c>
      <c r="BN63" s="137"/>
      <c r="BO63" s="127"/>
      <c r="BP63" s="126"/>
      <c r="BQ63" s="136">
        <f t="shared" si="46"/>
        <v>0</v>
      </c>
      <c r="BR63" s="137"/>
      <c r="BS63" s="127"/>
      <c r="BT63" s="126"/>
      <c r="BU63" s="136">
        <f t="shared" si="47"/>
        <v>0</v>
      </c>
      <c r="BV63" s="137"/>
      <c r="BW63" s="127"/>
      <c r="BX63" s="126"/>
      <c r="BY63" s="136">
        <f t="shared" si="48"/>
        <v>0</v>
      </c>
      <c r="BZ63" s="137"/>
      <c r="CA63" s="127"/>
      <c r="CB63" s="126"/>
      <c r="CC63" s="136">
        <f t="shared" si="28"/>
        <v>0</v>
      </c>
      <c r="CD63" s="137"/>
      <c r="CE63" s="115">
        <f t="shared" si="29"/>
        <v>0</v>
      </c>
      <c r="CF63" s="409">
        <f t="shared" si="30"/>
        <v>0</v>
      </c>
      <c r="CG63" s="411">
        <f t="shared" ca="1" si="24"/>
        <v>0</v>
      </c>
      <c r="CH63" s="143">
        <f t="shared" ca="1" si="31"/>
        <v>0</v>
      </c>
      <c r="CI63" s="143">
        <f t="shared" ca="1" si="49"/>
        <v>0</v>
      </c>
      <c r="CJ63" s="144" t="str">
        <f t="shared" ca="1" si="32"/>
        <v/>
      </c>
      <c r="CK63" s="34" t="str">
        <f t="shared" si="50"/>
        <v/>
      </c>
      <c r="CL63" s="20"/>
    </row>
    <row r="64" spans="1:90" s="36" customFormat="1" x14ac:dyDescent="0.2">
      <c r="A64" s="59"/>
      <c r="C64" s="37">
        <v>56</v>
      </c>
      <c r="D64" s="75" t="str">
        <f t="shared" si="33"/>
        <v>żż</v>
      </c>
      <c r="E64" s="69">
        <f t="shared" si="34"/>
        <v>0</v>
      </c>
      <c r="F64" s="69">
        <f t="shared" si="35"/>
        <v>0</v>
      </c>
      <c r="G64" s="188">
        <f t="shared" si="27"/>
        <v>0</v>
      </c>
      <c r="H64" s="288" t="str">
        <f t="shared" ca="1" si="36"/>
        <v/>
      </c>
      <c r="I64" s="288" t="str">
        <f t="shared" si="37"/>
        <v/>
      </c>
      <c r="J64" s="289" t="str">
        <f t="shared" si="38"/>
        <v>% stażu pracy</v>
      </c>
      <c r="K64" s="289"/>
      <c r="L64" s="287" t="str">
        <f t="shared" si="39"/>
        <v/>
      </c>
      <c r="M64" s="83"/>
      <c r="N64" s="84"/>
      <c r="O64" s="286"/>
      <c r="P64" s="94"/>
      <c r="Q64" s="95">
        <v>18</v>
      </c>
      <c r="R64" s="61" t="s">
        <v>164</v>
      </c>
      <c r="S64" s="108"/>
      <c r="T64" s="107"/>
      <c r="U64" s="102"/>
      <c r="V64" s="62"/>
      <c r="W64" s="148" t="s">
        <v>68</v>
      </c>
      <c r="X64" s="306" t="s">
        <v>200</v>
      </c>
      <c r="Y64" s="99" t="s">
        <v>104</v>
      </c>
      <c r="Z64" s="100"/>
      <c r="AA64" s="115">
        <f>IF(OR(M64="",N64="",P64=""),0,IF(OR(R64=$A$30,R64=$A$31,R64=$A$32),ROUND(P64/Q64*VLOOKUP(Y64,'stawki wynagrodzeń'!$A$4:$G$17,HLOOKUP(IF(AND(X64=$A$44,W64=$A$40),$A$41,IF(AND(X64=$A$44,W64=$A$41),$A$42,W64)),'stawki wynagrodzeń'!$D$4:$G$5,2,FALSE),FALSE),2),0))</f>
        <v>0</v>
      </c>
      <c r="AB64" s="116">
        <f>IF(OR(M64="",N64="",P64=""),0,IF(OR(R64=$A$30,R64=$A$31,R64=$A$32),ROUND(P64/Q64*VLOOKUP(Y64,'stawki wynagrodzeń'!$I$4:$O$17,HLOOKUP(IF(AND(X64=$A$44,W64=$A$40),$A$41,IF(AND(X64=$A$44,W64=$A$41),$A$42,W64)),'stawki wynagrodzeń'!$D$4:$G$5,2,FALSE),FALSE),2),0))</f>
        <v>0</v>
      </c>
      <c r="AC64" s="89"/>
      <c r="AD64" s="62" t="s">
        <v>80</v>
      </c>
      <c r="AE64" s="58"/>
      <c r="AF64" s="315"/>
      <c r="AG64" s="123"/>
      <c r="AH64" s="117"/>
      <c r="AI64" s="124">
        <f t="shared" ca="1" si="40"/>
        <v>0</v>
      </c>
      <c r="AJ64" s="45"/>
      <c r="AK64" s="127"/>
      <c r="AL64" s="126"/>
      <c r="AM64" s="320">
        <f>IF($R64=$A$30,ROUND(ROUND('stawki wynagrodzeń'!$O$6*AN64,2),0),0)</f>
        <v>0</v>
      </c>
      <c r="AN64" s="128"/>
      <c r="AO64" s="127"/>
      <c r="AP64" s="126"/>
      <c r="AQ64" s="320">
        <f>IF($R64=$A$30,ROUND(ROUND('stawki wynagrodzeń'!$O$6*AR64,2),0),0)</f>
        <v>0</v>
      </c>
      <c r="AR64" s="128"/>
      <c r="AS64" s="127"/>
      <c r="AT64" s="126"/>
      <c r="AU64" s="320">
        <f>IF($R64=$A$30,ROUND(ROUND('stawki wynagrodzeń'!$O$6*AV64,2),0),0)</f>
        <v>0</v>
      </c>
      <c r="AV64" s="128"/>
      <c r="AW64" s="127"/>
      <c r="AX64" s="126"/>
      <c r="AY64" s="320">
        <f>IF($R64=$A$30,ROUND(ROUND('stawki wynagrodzeń'!$O$6*AZ64,2),0),0)</f>
        <v>0</v>
      </c>
      <c r="AZ64" s="128"/>
      <c r="BA64" s="322">
        <f t="shared" si="41"/>
        <v>0</v>
      </c>
      <c r="BB64" s="323">
        <f t="shared" si="42"/>
        <v>0</v>
      </c>
      <c r="BC64" s="127"/>
      <c r="BD64" s="126"/>
      <c r="BE64" s="136">
        <f t="shared" si="43"/>
        <v>0</v>
      </c>
      <c r="BF64" s="137"/>
      <c r="BG64" s="127"/>
      <c r="BH64" s="126"/>
      <c r="BI64" s="136">
        <f t="shared" si="44"/>
        <v>0</v>
      </c>
      <c r="BJ64" s="137"/>
      <c r="BK64" s="127"/>
      <c r="BL64" s="126"/>
      <c r="BM64" s="136">
        <f t="shared" si="45"/>
        <v>0</v>
      </c>
      <c r="BN64" s="137"/>
      <c r="BO64" s="127"/>
      <c r="BP64" s="126"/>
      <c r="BQ64" s="136">
        <f t="shared" si="46"/>
        <v>0</v>
      </c>
      <c r="BR64" s="137"/>
      <c r="BS64" s="127"/>
      <c r="BT64" s="126"/>
      <c r="BU64" s="136">
        <f t="shared" si="47"/>
        <v>0</v>
      </c>
      <c r="BV64" s="137"/>
      <c r="BW64" s="127"/>
      <c r="BX64" s="126"/>
      <c r="BY64" s="136">
        <f t="shared" si="48"/>
        <v>0</v>
      </c>
      <c r="BZ64" s="137"/>
      <c r="CA64" s="127"/>
      <c r="CB64" s="126"/>
      <c r="CC64" s="136">
        <f t="shared" si="28"/>
        <v>0</v>
      </c>
      <c r="CD64" s="137"/>
      <c r="CE64" s="115">
        <f t="shared" si="29"/>
        <v>0</v>
      </c>
      <c r="CF64" s="409">
        <f t="shared" si="30"/>
        <v>0</v>
      </c>
      <c r="CG64" s="411">
        <f t="shared" ca="1" si="24"/>
        <v>0</v>
      </c>
      <c r="CH64" s="143">
        <f t="shared" ca="1" si="31"/>
        <v>0</v>
      </c>
      <c r="CI64" s="143">
        <f t="shared" ca="1" si="49"/>
        <v>0</v>
      </c>
      <c r="CJ64" s="144" t="str">
        <f t="shared" ca="1" si="32"/>
        <v/>
      </c>
      <c r="CK64" s="34" t="str">
        <f t="shared" si="50"/>
        <v/>
      </c>
      <c r="CL64" s="20"/>
    </row>
    <row r="65" spans="1:90" s="36" customFormat="1" x14ac:dyDescent="0.2">
      <c r="A65" s="59"/>
      <c r="C65" s="37">
        <v>57</v>
      </c>
      <c r="D65" s="75" t="str">
        <f t="shared" si="33"/>
        <v>żż</v>
      </c>
      <c r="E65" s="69">
        <f t="shared" si="34"/>
        <v>0</v>
      </c>
      <c r="F65" s="69">
        <f t="shared" si="35"/>
        <v>0</v>
      </c>
      <c r="G65" s="188">
        <f t="shared" si="27"/>
        <v>0</v>
      </c>
      <c r="H65" s="288" t="str">
        <f t="shared" ca="1" si="36"/>
        <v/>
      </c>
      <c r="I65" s="288" t="str">
        <f t="shared" si="37"/>
        <v/>
      </c>
      <c r="J65" s="289" t="str">
        <f t="shared" si="38"/>
        <v>% stażu pracy</v>
      </c>
      <c r="K65" s="289"/>
      <c r="L65" s="287" t="str">
        <f t="shared" si="39"/>
        <v/>
      </c>
      <c r="M65" s="83"/>
      <c r="N65" s="84"/>
      <c r="O65" s="286"/>
      <c r="P65" s="94"/>
      <c r="Q65" s="95">
        <v>18</v>
      </c>
      <c r="R65" s="61" t="s">
        <v>164</v>
      </c>
      <c r="S65" s="108"/>
      <c r="T65" s="107"/>
      <c r="U65" s="102"/>
      <c r="V65" s="62"/>
      <c r="W65" s="148" t="s">
        <v>68</v>
      </c>
      <c r="X65" s="306" t="s">
        <v>200</v>
      </c>
      <c r="Y65" s="99" t="s">
        <v>104</v>
      </c>
      <c r="Z65" s="100"/>
      <c r="AA65" s="115">
        <f>IF(OR(M65="",N65="",P65=""),0,IF(OR(R65=$A$30,R65=$A$31,R65=$A$32),ROUND(P65/Q65*VLOOKUP(Y65,'stawki wynagrodzeń'!$A$4:$G$17,HLOOKUP(IF(AND(X65=$A$44,W65=$A$40),$A$41,IF(AND(X65=$A$44,W65=$A$41),$A$42,W65)),'stawki wynagrodzeń'!$D$4:$G$5,2,FALSE),FALSE),2),0))</f>
        <v>0</v>
      </c>
      <c r="AB65" s="116">
        <f>IF(OR(M65="",N65="",P65=""),0,IF(OR(R65=$A$30,R65=$A$31,R65=$A$32),ROUND(P65/Q65*VLOOKUP(Y65,'stawki wynagrodzeń'!$I$4:$O$17,HLOOKUP(IF(AND(X65=$A$44,W65=$A$40),$A$41,IF(AND(X65=$A$44,W65=$A$41),$A$42,W65)),'stawki wynagrodzeń'!$D$4:$G$5,2,FALSE),FALSE),2),0))</f>
        <v>0</v>
      </c>
      <c r="AC65" s="89"/>
      <c r="AD65" s="62" t="s">
        <v>80</v>
      </c>
      <c r="AE65" s="58"/>
      <c r="AF65" s="315"/>
      <c r="AG65" s="123"/>
      <c r="AH65" s="117"/>
      <c r="AI65" s="124">
        <f t="shared" ca="1" si="40"/>
        <v>0</v>
      </c>
      <c r="AJ65" s="45"/>
      <c r="AK65" s="127"/>
      <c r="AL65" s="126"/>
      <c r="AM65" s="320">
        <f>IF($R65=$A$30,ROUND(ROUND('stawki wynagrodzeń'!$O$6*AN65,2),0),0)</f>
        <v>0</v>
      </c>
      <c r="AN65" s="128"/>
      <c r="AO65" s="127"/>
      <c r="AP65" s="126"/>
      <c r="AQ65" s="320">
        <f>IF($R65=$A$30,ROUND(ROUND('stawki wynagrodzeń'!$O$6*AR65,2),0),0)</f>
        <v>0</v>
      </c>
      <c r="AR65" s="128"/>
      <c r="AS65" s="127"/>
      <c r="AT65" s="126"/>
      <c r="AU65" s="320">
        <f>IF($R65=$A$30,ROUND(ROUND('stawki wynagrodzeń'!$O$6*AV65,2),0),0)</f>
        <v>0</v>
      </c>
      <c r="AV65" s="128"/>
      <c r="AW65" s="127"/>
      <c r="AX65" s="126"/>
      <c r="AY65" s="320">
        <f>IF($R65=$A$30,ROUND(ROUND('stawki wynagrodzeń'!$O$6*AZ65,2),0),0)</f>
        <v>0</v>
      </c>
      <c r="AZ65" s="128"/>
      <c r="BA65" s="322">
        <f t="shared" si="41"/>
        <v>0</v>
      </c>
      <c r="BB65" s="323">
        <f t="shared" si="42"/>
        <v>0</v>
      </c>
      <c r="BC65" s="127"/>
      <c r="BD65" s="126"/>
      <c r="BE65" s="136">
        <f t="shared" si="43"/>
        <v>0</v>
      </c>
      <c r="BF65" s="137"/>
      <c r="BG65" s="127"/>
      <c r="BH65" s="126"/>
      <c r="BI65" s="136">
        <f t="shared" si="44"/>
        <v>0</v>
      </c>
      <c r="BJ65" s="137"/>
      <c r="BK65" s="127"/>
      <c r="BL65" s="126"/>
      <c r="BM65" s="136">
        <f t="shared" si="45"/>
        <v>0</v>
      </c>
      <c r="BN65" s="137"/>
      <c r="BO65" s="127"/>
      <c r="BP65" s="126"/>
      <c r="BQ65" s="136">
        <f t="shared" si="46"/>
        <v>0</v>
      </c>
      <c r="BR65" s="137"/>
      <c r="BS65" s="127"/>
      <c r="BT65" s="126"/>
      <c r="BU65" s="136">
        <f t="shared" si="47"/>
        <v>0</v>
      </c>
      <c r="BV65" s="137"/>
      <c r="BW65" s="127"/>
      <c r="BX65" s="126"/>
      <c r="BY65" s="136">
        <f t="shared" si="48"/>
        <v>0</v>
      </c>
      <c r="BZ65" s="137"/>
      <c r="CA65" s="127"/>
      <c r="CB65" s="126"/>
      <c r="CC65" s="136">
        <f t="shared" si="28"/>
        <v>0</v>
      </c>
      <c r="CD65" s="137"/>
      <c r="CE65" s="115">
        <f t="shared" si="29"/>
        <v>0</v>
      </c>
      <c r="CF65" s="409">
        <f t="shared" si="30"/>
        <v>0</v>
      </c>
      <c r="CG65" s="411">
        <f t="shared" ca="1" si="24"/>
        <v>0</v>
      </c>
      <c r="CH65" s="143">
        <f t="shared" ca="1" si="31"/>
        <v>0</v>
      </c>
      <c r="CI65" s="143">
        <f t="shared" ca="1" si="49"/>
        <v>0</v>
      </c>
      <c r="CJ65" s="144" t="str">
        <f t="shared" ca="1" si="32"/>
        <v/>
      </c>
      <c r="CK65" s="34" t="str">
        <f t="shared" si="50"/>
        <v/>
      </c>
      <c r="CL65" s="20"/>
    </row>
    <row r="66" spans="1:90" s="36" customFormat="1" x14ac:dyDescent="0.2">
      <c r="A66" s="59"/>
      <c r="C66" s="37">
        <v>58</v>
      </c>
      <c r="D66" s="75" t="str">
        <f t="shared" si="33"/>
        <v>żż</v>
      </c>
      <c r="E66" s="69">
        <f t="shared" si="34"/>
        <v>0</v>
      </c>
      <c r="F66" s="69">
        <f t="shared" si="35"/>
        <v>0</v>
      </c>
      <c r="G66" s="188">
        <f t="shared" si="27"/>
        <v>0</v>
      </c>
      <c r="H66" s="288" t="str">
        <f t="shared" ca="1" si="36"/>
        <v/>
      </c>
      <c r="I66" s="288" t="str">
        <f t="shared" si="37"/>
        <v/>
      </c>
      <c r="J66" s="289" t="str">
        <f t="shared" si="38"/>
        <v>% stażu pracy</v>
      </c>
      <c r="K66" s="289"/>
      <c r="L66" s="287" t="str">
        <f t="shared" si="39"/>
        <v/>
      </c>
      <c r="M66" s="83"/>
      <c r="N66" s="84"/>
      <c r="O66" s="286"/>
      <c r="P66" s="94"/>
      <c r="Q66" s="95">
        <v>18</v>
      </c>
      <c r="R66" s="61" t="s">
        <v>164</v>
      </c>
      <c r="S66" s="108"/>
      <c r="T66" s="107"/>
      <c r="U66" s="102"/>
      <c r="V66" s="62"/>
      <c r="W66" s="148" t="s">
        <v>68</v>
      </c>
      <c r="X66" s="306" t="s">
        <v>200</v>
      </c>
      <c r="Y66" s="99" t="s">
        <v>104</v>
      </c>
      <c r="Z66" s="100"/>
      <c r="AA66" s="115">
        <f>IF(OR(M66="",N66="",P66=""),0,IF(OR(R66=$A$30,R66=$A$31,R66=$A$32),ROUND(P66/Q66*VLOOKUP(Y66,'stawki wynagrodzeń'!$A$4:$G$17,HLOOKUP(IF(AND(X66=$A$44,W66=$A$40),$A$41,IF(AND(X66=$A$44,W66=$A$41),$A$42,W66)),'stawki wynagrodzeń'!$D$4:$G$5,2,FALSE),FALSE),2),0))</f>
        <v>0</v>
      </c>
      <c r="AB66" s="116">
        <f>IF(OR(M66="",N66="",P66=""),0,IF(OR(R66=$A$30,R66=$A$31,R66=$A$32),ROUND(P66/Q66*VLOOKUP(Y66,'stawki wynagrodzeń'!$I$4:$O$17,HLOOKUP(IF(AND(X66=$A$44,W66=$A$40),$A$41,IF(AND(X66=$A$44,W66=$A$41),$A$42,W66)),'stawki wynagrodzeń'!$D$4:$G$5,2,FALSE),FALSE),2),0))</f>
        <v>0</v>
      </c>
      <c r="AC66" s="89"/>
      <c r="AD66" s="62" t="s">
        <v>80</v>
      </c>
      <c r="AE66" s="58"/>
      <c r="AF66" s="315"/>
      <c r="AG66" s="123"/>
      <c r="AH66" s="117"/>
      <c r="AI66" s="124">
        <f t="shared" ca="1" si="40"/>
        <v>0</v>
      </c>
      <c r="AJ66" s="45"/>
      <c r="AK66" s="127"/>
      <c r="AL66" s="126"/>
      <c r="AM66" s="320">
        <f>IF($R66=$A$30,ROUND(ROUND('stawki wynagrodzeń'!$O$6*AN66,2),0),0)</f>
        <v>0</v>
      </c>
      <c r="AN66" s="128"/>
      <c r="AO66" s="127"/>
      <c r="AP66" s="126"/>
      <c r="AQ66" s="320">
        <f>IF($R66=$A$30,ROUND(ROUND('stawki wynagrodzeń'!$O$6*AR66,2),0),0)</f>
        <v>0</v>
      </c>
      <c r="AR66" s="128"/>
      <c r="AS66" s="127"/>
      <c r="AT66" s="126"/>
      <c r="AU66" s="320">
        <f>IF($R66=$A$30,ROUND(ROUND('stawki wynagrodzeń'!$O$6*AV66,2),0),0)</f>
        <v>0</v>
      </c>
      <c r="AV66" s="128"/>
      <c r="AW66" s="127"/>
      <c r="AX66" s="126"/>
      <c r="AY66" s="320">
        <f>IF($R66=$A$30,ROUND(ROUND('stawki wynagrodzeń'!$O$6*AZ66,2),0),0)</f>
        <v>0</v>
      </c>
      <c r="AZ66" s="128"/>
      <c r="BA66" s="322">
        <f t="shared" si="41"/>
        <v>0</v>
      </c>
      <c r="BB66" s="323">
        <f t="shared" si="42"/>
        <v>0</v>
      </c>
      <c r="BC66" s="127"/>
      <c r="BD66" s="126"/>
      <c r="BE66" s="136">
        <f t="shared" si="43"/>
        <v>0</v>
      </c>
      <c r="BF66" s="137"/>
      <c r="BG66" s="127"/>
      <c r="BH66" s="126"/>
      <c r="BI66" s="136">
        <f t="shared" si="44"/>
        <v>0</v>
      </c>
      <c r="BJ66" s="137"/>
      <c r="BK66" s="127"/>
      <c r="BL66" s="126"/>
      <c r="BM66" s="136">
        <f t="shared" si="45"/>
        <v>0</v>
      </c>
      <c r="BN66" s="137"/>
      <c r="BO66" s="127"/>
      <c r="BP66" s="126"/>
      <c r="BQ66" s="136">
        <f t="shared" si="46"/>
        <v>0</v>
      </c>
      <c r="BR66" s="137"/>
      <c r="BS66" s="127"/>
      <c r="BT66" s="126"/>
      <c r="BU66" s="136">
        <f t="shared" si="47"/>
        <v>0</v>
      </c>
      <c r="BV66" s="137"/>
      <c r="BW66" s="127"/>
      <c r="BX66" s="126"/>
      <c r="BY66" s="136">
        <f t="shared" si="48"/>
        <v>0</v>
      </c>
      <c r="BZ66" s="137"/>
      <c r="CA66" s="127"/>
      <c r="CB66" s="126"/>
      <c r="CC66" s="136">
        <f t="shared" si="28"/>
        <v>0</v>
      </c>
      <c r="CD66" s="137"/>
      <c r="CE66" s="115">
        <f t="shared" si="29"/>
        <v>0</v>
      </c>
      <c r="CF66" s="409">
        <f t="shared" si="30"/>
        <v>0</v>
      </c>
      <c r="CG66" s="411">
        <f t="shared" ca="1" si="24"/>
        <v>0</v>
      </c>
      <c r="CH66" s="143">
        <f t="shared" ca="1" si="31"/>
        <v>0</v>
      </c>
      <c r="CI66" s="143">
        <f t="shared" ca="1" si="49"/>
        <v>0</v>
      </c>
      <c r="CJ66" s="144" t="str">
        <f t="shared" ca="1" si="32"/>
        <v/>
      </c>
      <c r="CK66" s="34" t="str">
        <f t="shared" si="50"/>
        <v/>
      </c>
      <c r="CL66" s="20"/>
    </row>
    <row r="67" spans="1:90" s="36" customFormat="1" x14ac:dyDescent="0.2">
      <c r="A67" s="59"/>
      <c r="C67" s="37">
        <v>59</v>
      </c>
      <c r="D67" s="75" t="str">
        <f t="shared" si="33"/>
        <v>żż</v>
      </c>
      <c r="E67" s="69">
        <f t="shared" si="34"/>
        <v>0</v>
      </c>
      <c r="F67" s="69">
        <f t="shared" si="35"/>
        <v>0</v>
      </c>
      <c r="G67" s="188">
        <f t="shared" si="27"/>
        <v>0</v>
      </c>
      <c r="H67" s="288" t="str">
        <f t="shared" ca="1" si="36"/>
        <v/>
      </c>
      <c r="I67" s="288" t="str">
        <f t="shared" si="37"/>
        <v/>
      </c>
      <c r="J67" s="289" t="str">
        <f t="shared" si="38"/>
        <v>% stażu pracy</v>
      </c>
      <c r="K67" s="289"/>
      <c r="L67" s="287" t="str">
        <f t="shared" si="39"/>
        <v/>
      </c>
      <c r="M67" s="83"/>
      <c r="N67" s="84"/>
      <c r="O67" s="286"/>
      <c r="P67" s="94"/>
      <c r="Q67" s="95">
        <v>18</v>
      </c>
      <c r="R67" s="61" t="s">
        <v>164</v>
      </c>
      <c r="S67" s="108"/>
      <c r="T67" s="107"/>
      <c r="U67" s="102"/>
      <c r="V67" s="62"/>
      <c r="W67" s="148" t="s">
        <v>68</v>
      </c>
      <c r="X67" s="306" t="s">
        <v>200</v>
      </c>
      <c r="Y67" s="99" t="s">
        <v>104</v>
      </c>
      <c r="Z67" s="100"/>
      <c r="AA67" s="115">
        <f>IF(OR(M67="",N67="",P67=""),0,IF(OR(R67=$A$30,R67=$A$31,R67=$A$32),ROUND(P67/Q67*VLOOKUP(Y67,'stawki wynagrodzeń'!$A$4:$G$17,HLOOKUP(IF(AND(X67=$A$44,W67=$A$40),$A$41,IF(AND(X67=$A$44,W67=$A$41),$A$42,W67)),'stawki wynagrodzeń'!$D$4:$G$5,2,FALSE),FALSE),2),0))</f>
        <v>0</v>
      </c>
      <c r="AB67" s="116">
        <f>IF(OR(M67="",N67="",P67=""),0,IF(OR(R67=$A$30,R67=$A$31,R67=$A$32),ROUND(P67/Q67*VLOOKUP(Y67,'stawki wynagrodzeń'!$I$4:$O$17,HLOOKUP(IF(AND(X67=$A$44,W67=$A$40),$A$41,IF(AND(X67=$A$44,W67=$A$41),$A$42,W67)),'stawki wynagrodzeń'!$D$4:$G$5,2,FALSE),FALSE),2),0))</f>
        <v>0</v>
      </c>
      <c r="AC67" s="89"/>
      <c r="AD67" s="62" t="s">
        <v>80</v>
      </c>
      <c r="AE67" s="58"/>
      <c r="AF67" s="315"/>
      <c r="AG67" s="123"/>
      <c r="AH67" s="117"/>
      <c r="AI67" s="124">
        <f t="shared" ca="1" si="40"/>
        <v>0</v>
      </c>
      <c r="AJ67" s="45"/>
      <c r="AK67" s="127"/>
      <c r="AL67" s="126"/>
      <c r="AM67" s="320">
        <f>IF($R67=$A$30,ROUND(ROUND('stawki wynagrodzeń'!$O$6*AN67,2),0),0)</f>
        <v>0</v>
      </c>
      <c r="AN67" s="128"/>
      <c r="AO67" s="127"/>
      <c r="AP67" s="126"/>
      <c r="AQ67" s="320">
        <f>IF($R67=$A$30,ROUND(ROUND('stawki wynagrodzeń'!$O$6*AR67,2),0),0)</f>
        <v>0</v>
      </c>
      <c r="AR67" s="128"/>
      <c r="AS67" s="127"/>
      <c r="AT67" s="126"/>
      <c r="AU67" s="320">
        <f>IF($R67=$A$30,ROUND(ROUND('stawki wynagrodzeń'!$O$6*AV67,2),0),0)</f>
        <v>0</v>
      </c>
      <c r="AV67" s="128"/>
      <c r="AW67" s="127"/>
      <c r="AX67" s="126"/>
      <c r="AY67" s="320">
        <f>IF($R67=$A$30,ROUND(ROUND('stawki wynagrodzeń'!$O$6*AZ67,2),0),0)</f>
        <v>0</v>
      </c>
      <c r="AZ67" s="128"/>
      <c r="BA67" s="322">
        <f t="shared" si="41"/>
        <v>0</v>
      </c>
      <c r="BB67" s="323">
        <f t="shared" si="42"/>
        <v>0</v>
      </c>
      <c r="BC67" s="127"/>
      <c r="BD67" s="126"/>
      <c r="BE67" s="136">
        <f t="shared" si="43"/>
        <v>0</v>
      </c>
      <c r="BF67" s="137"/>
      <c r="BG67" s="127"/>
      <c r="BH67" s="126"/>
      <c r="BI67" s="136">
        <f t="shared" si="44"/>
        <v>0</v>
      </c>
      <c r="BJ67" s="137"/>
      <c r="BK67" s="127"/>
      <c r="BL67" s="126"/>
      <c r="BM67" s="136">
        <f t="shared" si="45"/>
        <v>0</v>
      </c>
      <c r="BN67" s="137"/>
      <c r="BO67" s="127"/>
      <c r="BP67" s="126"/>
      <c r="BQ67" s="136">
        <f t="shared" si="46"/>
        <v>0</v>
      </c>
      <c r="BR67" s="137"/>
      <c r="BS67" s="127"/>
      <c r="BT67" s="126"/>
      <c r="BU67" s="136">
        <f t="shared" si="47"/>
        <v>0</v>
      </c>
      <c r="BV67" s="137"/>
      <c r="BW67" s="127"/>
      <c r="BX67" s="126"/>
      <c r="BY67" s="136">
        <f t="shared" si="48"/>
        <v>0</v>
      </c>
      <c r="BZ67" s="137"/>
      <c r="CA67" s="127"/>
      <c r="CB67" s="126"/>
      <c r="CC67" s="136">
        <f t="shared" si="28"/>
        <v>0</v>
      </c>
      <c r="CD67" s="137"/>
      <c r="CE67" s="115">
        <f t="shared" si="29"/>
        <v>0</v>
      </c>
      <c r="CF67" s="409">
        <f t="shared" si="30"/>
        <v>0</v>
      </c>
      <c r="CG67" s="411">
        <f t="shared" ca="1" si="24"/>
        <v>0</v>
      </c>
      <c r="CH67" s="143">
        <f t="shared" ca="1" si="31"/>
        <v>0</v>
      </c>
      <c r="CI67" s="143">
        <f t="shared" ca="1" si="49"/>
        <v>0</v>
      </c>
      <c r="CJ67" s="144" t="str">
        <f t="shared" ca="1" si="32"/>
        <v/>
      </c>
      <c r="CK67" s="34" t="str">
        <f t="shared" si="50"/>
        <v/>
      </c>
      <c r="CL67" s="20"/>
    </row>
    <row r="68" spans="1:90" s="36" customFormat="1" x14ac:dyDescent="0.2">
      <c r="A68" s="59"/>
      <c r="C68" s="37">
        <v>60</v>
      </c>
      <c r="D68" s="75" t="str">
        <f t="shared" si="33"/>
        <v>żż</v>
      </c>
      <c r="E68" s="69">
        <f t="shared" si="34"/>
        <v>0</v>
      </c>
      <c r="F68" s="69">
        <f t="shared" si="35"/>
        <v>0</v>
      </c>
      <c r="G68" s="188">
        <f t="shared" si="27"/>
        <v>0</v>
      </c>
      <c r="H68" s="288" t="str">
        <f t="shared" ca="1" si="36"/>
        <v/>
      </c>
      <c r="I68" s="288" t="str">
        <f t="shared" si="37"/>
        <v/>
      </c>
      <c r="J68" s="289" t="str">
        <f t="shared" si="38"/>
        <v>% stażu pracy</v>
      </c>
      <c r="K68" s="289"/>
      <c r="L68" s="287" t="str">
        <f t="shared" si="39"/>
        <v/>
      </c>
      <c r="M68" s="83"/>
      <c r="N68" s="84"/>
      <c r="O68" s="286"/>
      <c r="P68" s="94"/>
      <c r="Q68" s="95">
        <v>18</v>
      </c>
      <c r="R68" s="61" t="s">
        <v>164</v>
      </c>
      <c r="S68" s="108"/>
      <c r="T68" s="107"/>
      <c r="U68" s="102"/>
      <c r="V68" s="62"/>
      <c r="W68" s="148" t="s">
        <v>68</v>
      </c>
      <c r="X68" s="306" t="s">
        <v>200</v>
      </c>
      <c r="Y68" s="99" t="s">
        <v>104</v>
      </c>
      <c r="Z68" s="100"/>
      <c r="AA68" s="115">
        <f>IF(OR(M68="",N68="",P68=""),0,IF(OR(R68=$A$30,R68=$A$31,R68=$A$32),ROUND(P68/Q68*VLOOKUP(Y68,'stawki wynagrodzeń'!$A$4:$G$17,HLOOKUP(IF(AND(X68=$A$44,W68=$A$40),$A$41,IF(AND(X68=$A$44,W68=$A$41),$A$42,W68)),'stawki wynagrodzeń'!$D$4:$G$5,2,FALSE),FALSE),2),0))</f>
        <v>0</v>
      </c>
      <c r="AB68" s="116">
        <f>IF(OR(M68="",N68="",P68=""),0,IF(OR(R68=$A$30,R68=$A$31,R68=$A$32),ROUND(P68/Q68*VLOOKUP(Y68,'stawki wynagrodzeń'!$I$4:$O$17,HLOOKUP(IF(AND(X68=$A$44,W68=$A$40),$A$41,IF(AND(X68=$A$44,W68=$A$41),$A$42,W68)),'stawki wynagrodzeń'!$D$4:$G$5,2,FALSE),FALSE),2),0))</f>
        <v>0</v>
      </c>
      <c r="AC68" s="89"/>
      <c r="AD68" s="62" t="s">
        <v>80</v>
      </c>
      <c r="AE68" s="58"/>
      <c r="AF68" s="315"/>
      <c r="AG68" s="123"/>
      <c r="AH68" s="117"/>
      <c r="AI68" s="124">
        <f t="shared" ca="1" si="40"/>
        <v>0</v>
      </c>
      <c r="AJ68" s="45"/>
      <c r="AK68" s="127"/>
      <c r="AL68" s="126"/>
      <c r="AM68" s="320">
        <f>IF($R68=$A$30,ROUND(ROUND('stawki wynagrodzeń'!$O$6*AN68,2),0),0)</f>
        <v>0</v>
      </c>
      <c r="AN68" s="128"/>
      <c r="AO68" s="127"/>
      <c r="AP68" s="126"/>
      <c r="AQ68" s="320">
        <f>IF($R68=$A$30,ROUND(ROUND('stawki wynagrodzeń'!$O$6*AR68,2),0),0)</f>
        <v>0</v>
      </c>
      <c r="AR68" s="128"/>
      <c r="AS68" s="127"/>
      <c r="AT68" s="126"/>
      <c r="AU68" s="320">
        <f>IF($R68=$A$30,ROUND(ROUND('stawki wynagrodzeń'!$O$6*AV68,2),0),0)</f>
        <v>0</v>
      </c>
      <c r="AV68" s="128"/>
      <c r="AW68" s="127"/>
      <c r="AX68" s="126"/>
      <c r="AY68" s="320">
        <f>IF($R68=$A$30,ROUND(ROUND('stawki wynagrodzeń'!$O$6*AZ68,2),0),0)</f>
        <v>0</v>
      </c>
      <c r="AZ68" s="128"/>
      <c r="BA68" s="322">
        <f t="shared" si="41"/>
        <v>0</v>
      </c>
      <c r="BB68" s="323">
        <f t="shared" si="42"/>
        <v>0</v>
      </c>
      <c r="BC68" s="127"/>
      <c r="BD68" s="126"/>
      <c r="BE68" s="136">
        <f t="shared" si="43"/>
        <v>0</v>
      </c>
      <c r="BF68" s="137"/>
      <c r="BG68" s="127"/>
      <c r="BH68" s="126"/>
      <c r="BI68" s="136">
        <f t="shared" si="44"/>
        <v>0</v>
      </c>
      <c r="BJ68" s="137"/>
      <c r="BK68" s="127"/>
      <c r="BL68" s="126"/>
      <c r="BM68" s="136">
        <f t="shared" si="45"/>
        <v>0</v>
      </c>
      <c r="BN68" s="137"/>
      <c r="BO68" s="127"/>
      <c r="BP68" s="126"/>
      <c r="BQ68" s="136">
        <f t="shared" si="46"/>
        <v>0</v>
      </c>
      <c r="BR68" s="137"/>
      <c r="BS68" s="127"/>
      <c r="BT68" s="126"/>
      <c r="BU68" s="136">
        <f t="shared" si="47"/>
        <v>0</v>
      </c>
      <c r="BV68" s="137"/>
      <c r="BW68" s="127"/>
      <c r="BX68" s="126"/>
      <c r="BY68" s="136">
        <f t="shared" si="48"/>
        <v>0</v>
      </c>
      <c r="BZ68" s="137"/>
      <c r="CA68" s="127"/>
      <c r="CB68" s="126"/>
      <c r="CC68" s="136">
        <f t="shared" si="28"/>
        <v>0</v>
      </c>
      <c r="CD68" s="137"/>
      <c r="CE68" s="115">
        <f t="shared" si="29"/>
        <v>0</v>
      </c>
      <c r="CF68" s="409">
        <f t="shared" si="30"/>
        <v>0</v>
      </c>
      <c r="CG68" s="411">
        <f t="shared" ca="1" si="24"/>
        <v>0</v>
      </c>
      <c r="CH68" s="143">
        <f t="shared" ca="1" si="31"/>
        <v>0</v>
      </c>
      <c r="CI68" s="143">
        <f t="shared" ca="1" si="49"/>
        <v>0</v>
      </c>
      <c r="CJ68" s="144" t="str">
        <f t="shared" ca="1" si="32"/>
        <v/>
      </c>
      <c r="CK68" s="34" t="str">
        <f t="shared" si="50"/>
        <v/>
      </c>
      <c r="CL68" s="20"/>
    </row>
    <row r="69" spans="1:90" s="36" customFormat="1" x14ac:dyDescent="0.2">
      <c r="A69" s="59"/>
      <c r="C69" s="37">
        <v>61</v>
      </c>
      <c r="D69" s="75" t="str">
        <f t="shared" si="33"/>
        <v>żż</v>
      </c>
      <c r="E69" s="69">
        <f t="shared" si="34"/>
        <v>0</v>
      </c>
      <c r="F69" s="69">
        <f t="shared" si="35"/>
        <v>0</v>
      </c>
      <c r="G69" s="188">
        <f t="shared" si="27"/>
        <v>0</v>
      </c>
      <c r="H69" s="288" t="str">
        <f t="shared" ca="1" si="36"/>
        <v/>
      </c>
      <c r="I69" s="288" t="str">
        <f t="shared" si="37"/>
        <v/>
      </c>
      <c r="J69" s="289" t="str">
        <f t="shared" si="38"/>
        <v>% stażu pracy</v>
      </c>
      <c r="K69" s="289"/>
      <c r="L69" s="287" t="str">
        <f t="shared" si="39"/>
        <v/>
      </c>
      <c r="M69" s="83"/>
      <c r="N69" s="84"/>
      <c r="O69" s="286"/>
      <c r="P69" s="94"/>
      <c r="Q69" s="95">
        <v>18</v>
      </c>
      <c r="R69" s="61" t="s">
        <v>164</v>
      </c>
      <c r="S69" s="108"/>
      <c r="T69" s="107"/>
      <c r="U69" s="102"/>
      <c r="V69" s="62"/>
      <c r="W69" s="148" t="s">
        <v>68</v>
      </c>
      <c r="X69" s="306" t="s">
        <v>200</v>
      </c>
      <c r="Y69" s="99" t="s">
        <v>104</v>
      </c>
      <c r="Z69" s="100"/>
      <c r="AA69" s="115">
        <f>IF(OR(M69="",N69="",P69=""),0,IF(OR(R69=$A$30,R69=$A$31,R69=$A$32),ROUND(P69/Q69*VLOOKUP(Y69,'stawki wynagrodzeń'!$A$4:$G$17,HLOOKUP(IF(AND(X69=$A$44,W69=$A$40),$A$41,IF(AND(X69=$A$44,W69=$A$41),$A$42,W69)),'stawki wynagrodzeń'!$D$4:$G$5,2,FALSE),FALSE),2),0))</f>
        <v>0</v>
      </c>
      <c r="AB69" s="116">
        <f>IF(OR(M69="",N69="",P69=""),0,IF(OR(R69=$A$30,R69=$A$31,R69=$A$32),ROUND(P69/Q69*VLOOKUP(Y69,'stawki wynagrodzeń'!$I$4:$O$17,HLOOKUP(IF(AND(X69=$A$44,W69=$A$40),$A$41,IF(AND(X69=$A$44,W69=$A$41),$A$42,W69)),'stawki wynagrodzeń'!$D$4:$G$5,2,FALSE),FALSE),2),0))</f>
        <v>0</v>
      </c>
      <c r="AC69" s="89"/>
      <c r="AD69" s="62" t="s">
        <v>80</v>
      </c>
      <c r="AE69" s="58"/>
      <c r="AF69" s="315"/>
      <c r="AG69" s="123"/>
      <c r="AH69" s="117"/>
      <c r="AI69" s="124">
        <f t="shared" ca="1" si="40"/>
        <v>0</v>
      </c>
      <c r="AJ69" s="45"/>
      <c r="AK69" s="127"/>
      <c r="AL69" s="126"/>
      <c r="AM69" s="320">
        <f>IF($R69=$A$30,ROUND(ROUND('stawki wynagrodzeń'!$O$6*AN69,2),0),0)</f>
        <v>0</v>
      </c>
      <c r="AN69" s="128"/>
      <c r="AO69" s="127"/>
      <c r="AP69" s="126"/>
      <c r="AQ69" s="320">
        <f>IF($R69=$A$30,ROUND(ROUND('stawki wynagrodzeń'!$O$6*AR69,2),0),0)</f>
        <v>0</v>
      </c>
      <c r="AR69" s="128"/>
      <c r="AS69" s="127"/>
      <c r="AT69" s="126"/>
      <c r="AU69" s="320">
        <f>IF($R69=$A$30,ROUND(ROUND('stawki wynagrodzeń'!$O$6*AV69,2),0),0)</f>
        <v>0</v>
      </c>
      <c r="AV69" s="128"/>
      <c r="AW69" s="127"/>
      <c r="AX69" s="126"/>
      <c r="AY69" s="320">
        <f>IF($R69=$A$30,ROUND(ROUND('stawki wynagrodzeń'!$O$6*AZ69,2),0),0)</f>
        <v>0</v>
      </c>
      <c r="AZ69" s="128"/>
      <c r="BA69" s="322">
        <f t="shared" si="41"/>
        <v>0</v>
      </c>
      <c r="BB69" s="323">
        <f t="shared" si="42"/>
        <v>0</v>
      </c>
      <c r="BC69" s="127"/>
      <c r="BD69" s="126"/>
      <c r="BE69" s="136">
        <f t="shared" si="43"/>
        <v>0</v>
      </c>
      <c r="BF69" s="137"/>
      <c r="BG69" s="127"/>
      <c r="BH69" s="126"/>
      <c r="BI69" s="136">
        <f t="shared" si="44"/>
        <v>0</v>
      </c>
      <c r="BJ69" s="137"/>
      <c r="BK69" s="127"/>
      <c r="BL69" s="126"/>
      <c r="BM69" s="136">
        <f t="shared" si="45"/>
        <v>0</v>
      </c>
      <c r="BN69" s="137"/>
      <c r="BO69" s="127"/>
      <c r="BP69" s="126"/>
      <c r="BQ69" s="136">
        <f t="shared" si="46"/>
        <v>0</v>
      </c>
      <c r="BR69" s="137"/>
      <c r="BS69" s="127"/>
      <c r="BT69" s="126"/>
      <c r="BU69" s="136">
        <f t="shared" si="47"/>
        <v>0</v>
      </c>
      <c r="BV69" s="137"/>
      <c r="BW69" s="127"/>
      <c r="BX69" s="126"/>
      <c r="BY69" s="136">
        <f t="shared" si="48"/>
        <v>0</v>
      </c>
      <c r="BZ69" s="137"/>
      <c r="CA69" s="127"/>
      <c r="CB69" s="126"/>
      <c r="CC69" s="136">
        <f t="shared" si="28"/>
        <v>0</v>
      </c>
      <c r="CD69" s="137"/>
      <c r="CE69" s="115">
        <f t="shared" si="29"/>
        <v>0</v>
      </c>
      <c r="CF69" s="409">
        <f t="shared" si="30"/>
        <v>0</v>
      </c>
      <c r="CG69" s="411">
        <f t="shared" ca="1" si="24"/>
        <v>0</v>
      </c>
      <c r="CH69" s="143">
        <f t="shared" ca="1" si="31"/>
        <v>0</v>
      </c>
      <c r="CI69" s="143">
        <f t="shared" ca="1" si="49"/>
        <v>0</v>
      </c>
      <c r="CJ69" s="144" t="str">
        <f t="shared" ca="1" si="32"/>
        <v/>
      </c>
      <c r="CK69" s="34" t="str">
        <f t="shared" si="50"/>
        <v/>
      </c>
      <c r="CL69" s="20"/>
    </row>
    <row r="70" spans="1:90" s="36" customFormat="1" x14ac:dyDescent="0.2">
      <c r="A70" s="59"/>
      <c r="C70" s="37">
        <v>62</v>
      </c>
      <c r="D70" s="75" t="str">
        <f t="shared" si="33"/>
        <v>żż</v>
      </c>
      <c r="E70" s="69">
        <f t="shared" si="34"/>
        <v>0</v>
      </c>
      <c r="F70" s="69">
        <f t="shared" si="35"/>
        <v>0</v>
      </c>
      <c r="G70" s="188">
        <f t="shared" si="27"/>
        <v>0</v>
      </c>
      <c r="H70" s="288" t="str">
        <f t="shared" ca="1" si="36"/>
        <v/>
      </c>
      <c r="I70" s="288" t="str">
        <f t="shared" si="37"/>
        <v/>
      </c>
      <c r="J70" s="289" t="str">
        <f t="shared" si="38"/>
        <v>% stażu pracy</v>
      </c>
      <c r="K70" s="289"/>
      <c r="L70" s="287" t="str">
        <f t="shared" si="39"/>
        <v/>
      </c>
      <c r="M70" s="83"/>
      <c r="N70" s="84"/>
      <c r="O70" s="286"/>
      <c r="P70" s="94"/>
      <c r="Q70" s="95">
        <v>18</v>
      </c>
      <c r="R70" s="61" t="s">
        <v>164</v>
      </c>
      <c r="S70" s="108"/>
      <c r="T70" s="107"/>
      <c r="U70" s="102"/>
      <c r="V70" s="62"/>
      <c r="W70" s="148" t="s">
        <v>68</v>
      </c>
      <c r="X70" s="306" t="s">
        <v>200</v>
      </c>
      <c r="Y70" s="99" t="s">
        <v>104</v>
      </c>
      <c r="Z70" s="100"/>
      <c r="AA70" s="115">
        <f>IF(OR(M70="",N70="",P70=""),0,IF(OR(R70=$A$30,R70=$A$31,R70=$A$32),ROUND(P70/Q70*VLOOKUP(Y70,'stawki wynagrodzeń'!$A$4:$G$17,HLOOKUP(IF(AND(X70=$A$44,W70=$A$40),$A$41,IF(AND(X70=$A$44,W70=$A$41),$A$42,W70)),'stawki wynagrodzeń'!$D$4:$G$5,2,FALSE),FALSE),2),0))</f>
        <v>0</v>
      </c>
      <c r="AB70" s="116">
        <f>IF(OR(M70="",N70="",P70=""),0,IF(OR(R70=$A$30,R70=$A$31,R70=$A$32),ROUND(P70/Q70*VLOOKUP(Y70,'stawki wynagrodzeń'!$I$4:$O$17,HLOOKUP(IF(AND(X70=$A$44,W70=$A$40),$A$41,IF(AND(X70=$A$44,W70=$A$41),$A$42,W70)),'stawki wynagrodzeń'!$D$4:$G$5,2,FALSE),FALSE),2),0))</f>
        <v>0</v>
      </c>
      <c r="AC70" s="89"/>
      <c r="AD70" s="62" t="s">
        <v>80</v>
      </c>
      <c r="AE70" s="58"/>
      <c r="AF70" s="315"/>
      <c r="AG70" s="123"/>
      <c r="AH70" s="117"/>
      <c r="AI70" s="124">
        <f t="shared" ca="1" si="40"/>
        <v>0</v>
      </c>
      <c r="AJ70" s="45"/>
      <c r="AK70" s="127"/>
      <c r="AL70" s="126"/>
      <c r="AM70" s="320">
        <f>IF($R70=$A$30,ROUND(ROUND('stawki wynagrodzeń'!$O$6*AN70,2),0),0)</f>
        <v>0</v>
      </c>
      <c r="AN70" s="128"/>
      <c r="AO70" s="127"/>
      <c r="AP70" s="126"/>
      <c r="AQ70" s="320">
        <f>IF($R70=$A$30,ROUND(ROUND('stawki wynagrodzeń'!$O$6*AR70,2),0),0)</f>
        <v>0</v>
      </c>
      <c r="AR70" s="128"/>
      <c r="AS70" s="127"/>
      <c r="AT70" s="126"/>
      <c r="AU70" s="320">
        <f>IF($R70=$A$30,ROUND(ROUND('stawki wynagrodzeń'!$O$6*AV70,2),0),0)</f>
        <v>0</v>
      </c>
      <c r="AV70" s="128"/>
      <c r="AW70" s="127"/>
      <c r="AX70" s="126"/>
      <c r="AY70" s="320">
        <f>IF($R70=$A$30,ROUND(ROUND('stawki wynagrodzeń'!$O$6*AZ70,2),0),0)</f>
        <v>0</v>
      </c>
      <c r="AZ70" s="128"/>
      <c r="BA70" s="322">
        <f t="shared" si="41"/>
        <v>0</v>
      </c>
      <c r="BB70" s="323">
        <f t="shared" si="42"/>
        <v>0</v>
      </c>
      <c r="BC70" s="127"/>
      <c r="BD70" s="126"/>
      <c r="BE70" s="136">
        <f t="shared" si="43"/>
        <v>0</v>
      </c>
      <c r="BF70" s="137"/>
      <c r="BG70" s="127"/>
      <c r="BH70" s="126"/>
      <c r="BI70" s="136">
        <f t="shared" si="44"/>
        <v>0</v>
      </c>
      <c r="BJ70" s="137"/>
      <c r="BK70" s="127"/>
      <c r="BL70" s="126"/>
      <c r="BM70" s="136">
        <f t="shared" si="45"/>
        <v>0</v>
      </c>
      <c r="BN70" s="137"/>
      <c r="BO70" s="127"/>
      <c r="BP70" s="126"/>
      <c r="BQ70" s="136">
        <f t="shared" si="46"/>
        <v>0</v>
      </c>
      <c r="BR70" s="137"/>
      <c r="BS70" s="127"/>
      <c r="BT70" s="126"/>
      <c r="BU70" s="136">
        <f t="shared" si="47"/>
        <v>0</v>
      </c>
      <c r="BV70" s="137"/>
      <c r="BW70" s="127"/>
      <c r="BX70" s="126"/>
      <c r="BY70" s="136">
        <f t="shared" si="48"/>
        <v>0</v>
      </c>
      <c r="BZ70" s="137"/>
      <c r="CA70" s="127"/>
      <c r="CB70" s="126"/>
      <c r="CC70" s="136">
        <f t="shared" si="28"/>
        <v>0</v>
      </c>
      <c r="CD70" s="137"/>
      <c r="CE70" s="115">
        <f t="shared" si="29"/>
        <v>0</v>
      </c>
      <c r="CF70" s="409">
        <f t="shared" si="30"/>
        <v>0</v>
      </c>
      <c r="CG70" s="411">
        <f t="shared" ca="1" si="24"/>
        <v>0</v>
      </c>
      <c r="CH70" s="143">
        <f t="shared" ca="1" si="31"/>
        <v>0</v>
      </c>
      <c r="CI70" s="143">
        <f t="shared" ca="1" si="49"/>
        <v>0</v>
      </c>
      <c r="CJ70" s="144" t="str">
        <f t="shared" ca="1" si="32"/>
        <v/>
      </c>
      <c r="CK70" s="34" t="str">
        <f t="shared" si="50"/>
        <v/>
      </c>
      <c r="CL70" s="20"/>
    </row>
    <row r="71" spans="1:90" s="36" customFormat="1" x14ac:dyDescent="0.2">
      <c r="A71" s="59"/>
      <c r="C71" s="37">
        <v>63</v>
      </c>
      <c r="D71" s="75" t="str">
        <f t="shared" si="33"/>
        <v>żż</v>
      </c>
      <c r="E71" s="69">
        <f t="shared" si="34"/>
        <v>0</v>
      </c>
      <c r="F71" s="69">
        <f t="shared" si="35"/>
        <v>0</v>
      </c>
      <c r="G71" s="188">
        <f t="shared" si="27"/>
        <v>0</v>
      </c>
      <c r="H71" s="288" t="str">
        <f t="shared" ca="1" si="36"/>
        <v/>
      </c>
      <c r="I71" s="288" t="str">
        <f t="shared" si="37"/>
        <v/>
      </c>
      <c r="J71" s="289" t="str">
        <f t="shared" si="38"/>
        <v>% stażu pracy</v>
      </c>
      <c r="K71" s="289"/>
      <c r="L71" s="287" t="str">
        <f t="shared" si="39"/>
        <v/>
      </c>
      <c r="M71" s="83"/>
      <c r="N71" s="84"/>
      <c r="O71" s="286"/>
      <c r="P71" s="94"/>
      <c r="Q71" s="95">
        <v>18</v>
      </c>
      <c r="R71" s="61" t="s">
        <v>164</v>
      </c>
      <c r="S71" s="108"/>
      <c r="T71" s="107"/>
      <c r="U71" s="102"/>
      <c r="V71" s="62"/>
      <c r="W71" s="148" t="s">
        <v>68</v>
      </c>
      <c r="X71" s="306" t="s">
        <v>200</v>
      </c>
      <c r="Y71" s="99" t="s">
        <v>104</v>
      </c>
      <c r="Z71" s="100"/>
      <c r="AA71" s="115">
        <f>IF(OR(M71="",N71="",P71=""),0,IF(OR(R71=$A$30,R71=$A$31,R71=$A$32),ROUND(P71/Q71*VLOOKUP(Y71,'stawki wynagrodzeń'!$A$4:$G$17,HLOOKUP(IF(AND(X71=$A$44,W71=$A$40),$A$41,IF(AND(X71=$A$44,W71=$A$41),$A$42,W71)),'stawki wynagrodzeń'!$D$4:$G$5,2,FALSE),FALSE),2),0))</f>
        <v>0</v>
      </c>
      <c r="AB71" s="116">
        <f>IF(OR(M71="",N71="",P71=""),0,IF(OR(R71=$A$30,R71=$A$31,R71=$A$32),ROUND(P71/Q71*VLOOKUP(Y71,'stawki wynagrodzeń'!$I$4:$O$17,HLOOKUP(IF(AND(X71=$A$44,W71=$A$40),$A$41,IF(AND(X71=$A$44,W71=$A$41),$A$42,W71)),'stawki wynagrodzeń'!$D$4:$G$5,2,FALSE),FALSE),2),0))</f>
        <v>0</v>
      </c>
      <c r="AC71" s="89"/>
      <c r="AD71" s="62" t="s">
        <v>80</v>
      </c>
      <c r="AE71" s="58"/>
      <c r="AF71" s="315"/>
      <c r="AG71" s="123"/>
      <c r="AH71" s="117"/>
      <c r="AI71" s="124">
        <f t="shared" ca="1" si="40"/>
        <v>0</v>
      </c>
      <c r="AJ71" s="45"/>
      <c r="AK71" s="127"/>
      <c r="AL71" s="126"/>
      <c r="AM71" s="320">
        <f>IF($R71=$A$30,ROUND(ROUND('stawki wynagrodzeń'!$O$6*AN71,2),0),0)</f>
        <v>0</v>
      </c>
      <c r="AN71" s="128"/>
      <c r="AO71" s="127"/>
      <c r="AP71" s="126"/>
      <c r="AQ71" s="320">
        <f>IF($R71=$A$30,ROUND(ROUND('stawki wynagrodzeń'!$O$6*AR71,2),0),0)</f>
        <v>0</v>
      </c>
      <c r="AR71" s="128"/>
      <c r="AS71" s="127"/>
      <c r="AT71" s="126"/>
      <c r="AU71" s="320">
        <f>IF($R71=$A$30,ROUND(ROUND('stawki wynagrodzeń'!$O$6*AV71,2),0),0)</f>
        <v>0</v>
      </c>
      <c r="AV71" s="128"/>
      <c r="AW71" s="127"/>
      <c r="AX71" s="126"/>
      <c r="AY71" s="320">
        <f>IF($R71=$A$30,ROUND(ROUND('stawki wynagrodzeń'!$O$6*AZ71,2),0),0)</f>
        <v>0</v>
      </c>
      <c r="AZ71" s="128"/>
      <c r="BA71" s="322">
        <f t="shared" si="41"/>
        <v>0</v>
      </c>
      <c r="BB71" s="323">
        <f t="shared" si="42"/>
        <v>0</v>
      </c>
      <c r="BC71" s="127"/>
      <c r="BD71" s="126"/>
      <c r="BE71" s="136">
        <f t="shared" si="43"/>
        <v>0</v>
      </c>
      <c r="BF71" s="137"/>
      <c r="BG71" s="127"/>
      <c r="BH71" s="126"/>
      <c r="BI71" s="136">
        <f t="shared" si="44"/>
        <v>0</v>
      </c>
      <c r="BJ71" s="137"/>
      <c r="BK71" s="127"/>
      <c r="BL71" s="126"/>
      <c r="BM71" s="136">
        <f t="shared" si="45"/>
        <v>0</v>
      </c>
      <c r="BN71" s="137"/>
      <c r="BO71" s="127"/>
      <c r="BP71" s="126"/>
      <c r="BQ71" s="136">
        <f t="shared" si="46"/>
        <v>0</v>
      </c>
      <c r="BR71" s="137"/>
      <c r="BS71" s="127"/>
      <c r="BT71" s="126"/>
      <c r="BU71" s="136">
        <f t="shared" si="47"/>
        <v>0</v>
      </c>
      <c r="BV71" s="137"/>
      <c r="BW71" s="127"/>
      <c r="BX71" s="126"/>
      <c r="BY71" s="136">
        <f t="shared" si="48"/>
        <v>0</v>
      </c>
      <c r="BZ71" s="137"/>
      <c r="CA71" s="127"/>
      <c r="CB71" s="126"/>
      <c r="CC71" s="136">
        <f t="shared" si="28"/>
        <v>0</v>
      </c>
      <c r="CD71" s="137"/>
      <c r="CE71" s="115">
        <f t="shared" si="29"/>
        <v>0</v>
      </c>
      <c r="CF71" s="409">
        <f t="shared" si="30"/>
        <v>0</v>
      </c>
      <c r="CG71" s="411">
        <f t="shared" ca="1" si="24"/>
        <v>0</v>
      </c>
      <c r="CH71" s="143">
        <f t="shared" ca="1" si="31"/>
        <v>0</v>
      </c>
      <c r="CI71" s="143">
        <f t="shared" ca="1" si="49"/>
        <v>0</v>
      </c>
      <c r="CJ71" s="144" t="str">
        <f t="shared" ca="1" si="32"/>
        <v/>
      </c>
      <c r="CK71" s="34" t="str">
        <f t="shared" si="50"/>
        <v/>
      </c>
      <c r="CL71" s="20"/>
    </row>
    <row r="72" spans="1:90" s="36" customFormat="1" x14ac:dyDescent="0.2">
      <c r="A72" s="59"/>
      <c r="C72" s="37">
        <v>64</v>
      </c>
      <c r="D72" s="75" t="str">
        <f t="shared" si="33"/>
        <v>żż</v>
      </c>
      <c r="E72" s="69">
        <f t="shared" si="34"/>
        <v>0</v>
      </c>
      <c r="F72" s="69">
        <f t="shared" si="35"/>
        <v>0</v>
      </c>
      <c r="G72" s="188">
        <f t="shared" si="27"/>
        <v>0</v>
      </c>
      <c r="H72" s="288" t="str">
        <f t="shared" ca="1" si="36"/>
        <v/>
      </c>
      <c r="I72" s="288" t="str">
        <f t="shared" si="37"/>
        <v/>
      </c>
      <c r="J72" s="289" t="str">
        <f t="shared" si="38"/>
        <v>% stażu pracy</v>
      </c>
      <c r="K72" s="289"/>
      <c r="L72" s="287" t="str">
        <f t="shared" si="39"/>
        <v/>
      </c>
      <c r="M72" s="83"/>
      <c r="N72" s="84"/>
      <c r="O72" s="286"/>
      <c r="P72" s="94"/>
      <c r="Q72" s="95">
        <v>18</v>
      </c>
      <c r="R72" s="61" t="s">
        <v>164</v>
      </c>
      <c r="S72" s="108"/>
      <c r="T72" s="107"/>
      <c r="U72" s="102"/>
      <c r="V72" s="62"/>
      <c r="W72" s="148" t="s">
        <v>68</v>
      </c>
      <c r="X72" s="306" t="s">
        <v>200</v>
      </c>
      <c r="Y72" s="99" t="s">
        <v>104</v>
      </c>
      <c r="Z72" s="100"/>
      <c r="AA72" s="115">
        <f>IF(OR(M72="",N72="",P72=""),0,IF(OR(R72=$A$30,R72=$A$31,R72=$A$32),ROUND(P72/Q72*VLOOKUP(Y72,'stawki wynagrodzeń'!$A$4:$G$17,HLOOKUP(IF(AND(X72=$A$44,W72=$A$40),$A$41,IF(AND(X72=$A$44,W72=$A$41),$A$42,W72)),'stawki wynagrodzeń'!$D$4:$G$5,2,FALSE),FALSE),2),0))</f>
        <v>0</v>
      </c>
      <c r="AB72" s="116">
        <f>IF(OR(M72="",N72="",P72=""),0,IF(OR(R72=$A$30,R72=$A$31,R72=$A$32),ROUND(P72/Q72*VLOOKUP(Y72,'stawki wynagrodzeń'!$I$4:$O$17,HLOOKUP(IF(AND(X72=$A$44,W72=$A$40),$A$41,IF(AND(X72=$A$44,W72=$A$41),$A$42,W72)),'stawki wynagrodzeń'!$D$4:$G$5,2,FALSE),FALSE),2),0))</f>
        <v>0</v>
      </c>
      <c r="AC72" s="89"/>
      <c r="AD72" s="62" t="s">
        <v>80</v>
      </c>
      <c r="AE72" s="58"/>
      <c r="AF72" s="315"/>
      <c r="AG72" s="123"/>
      <c r="AH72" s="117"/>
      <c r="AI72" s="124">
        <f t="shared" ca="1" si="40"/>
        <v>0</v>
      </c>
      <c r="AJ72" s="45"/>
      <c r="AK72" s="127"/>
      <c r="AL72" s="126"/>
      <c r="AM72" s="320">
        <f>IF($R72=$A$30,ROUND(ROUND('stawki wynagrodzeń'!$O$6*AN72,2),0),0)</f>
        <v>0</v>
      </c>
      <c r="AN72" s="128"/>
      <c r="AO72" s="127"/>
      <c r="AP72" s="126"/>
      <c r="AQ72" s="320">
        <f>IF($R72=$A$30,ROUND(ROUND('stawki wynagrodzeń'!$O$6*AR72,2),0),0)</f>
        <v>0</v>
      </c>
      <c r="AR72" s="128"/>
      <c r="AS72" s="127"/>
      <c r="AT72" s="126"/>
      <c r="AU72" s="320">
        <f>IF($R72=$A$30,ROUND(ROUND('stawki wynagrodzeń'!$O$6*AV72,2),0),0)</f>
        <v>0</v>
      </c>
      <c r="AV72" s="128"/>
      <c r="AW72" s="127"/>
      <c r="AX72" s="126"/>
      <c r="AY72" s="320">
        <f>IF($R72=$A$30,ROUND(ROUND('stawki wynagrodzeń'!$O$6*AZ72,2),0),0)</f>
        <v>0</v>
      </c>
      <c r="AZ72" s="128"/>
      <c r="BA72" s="322">
        <f t="shared" si="41"/>
        <v>0</v>
      </c>
      <c r="BB72" s="323">
        <f t="shared" si="42"/>
        <v>0</v>
      </c>
      <c r="BC72" s="127"/>
      <c r="BD72" s="126"/>
      <c r="BE72" s="136">
        <f t="shared" si="43"/>
        <v>0</v>
      </c>
      <c r="BF72" s="137"/>
      <c r="BG72" s="127"/>
      <c r="BH72" s="126"/>
      <c r="BI72" s="136">
        <f t="shared" si="44"/>
        <v>0</v>
      </c>
      <c r="BJ72" s="137"/>
      <c r="BK72" s="127"/>
      <c r="BL72" s="126"/>
      <c r="BM72" s="136">
        <f t="shared" si="45"/>
        <v>0</v>
      </c>
      <c r="BN72" s="137"/>
      <c r="BO72" s="127"/>
      <c r="BP72" s="126"/>
      <c r="BQ72" s="136">
        <f t="shared" si="46"/>
        <v>0</v>
      </c>
      <c r="BR72" s="137"/>
      <c r="BS72" s="127"/>
      <c r="BT72" s="126"/>
      <c r="BU72" s="136">
        <f t="shared" si="47"/>
        <v>0</v>
      </c>
      <c r="BV72" s="137"/>
      <c r="BW72" s="127"/>
      <c r="BX72" s="126"/>
      <c r="BY72" s="136">
        <f t="shared" si="48"/>
        <v>0</v>
      </c>
      <c r="BZ72" s="137"/>
      <c r="CA72" s="127"/>
      <c r="CB72" s="126"/>
      <c r="CC72" s="136">
        <f t="shared" si="28"/>
        <v>0</v>
      </c>
      <c r="CD72" s="137"/>
      <c r="CE72" s="115">
        <f t="shared" si="29"/>
        <v>0</v>
      </c>
      <c r="CF72" s="409">
        <f t="shared" si="30"/>
        <v>0</v>
      </c>
      <c r="CG72" s="411">
        <f t="shared" ca="1" si="24"/>
        <v>0</v>
      </c>
      <c r="CH72" s="143">
        <f t="shared" ca="1" si="31"/>
        <v>0</v>
      </c>
      <c r="CI72" s="143">
        <f t="shared" ca="1" si="49"/>
        <v>0</v>
      </c>
      <c r="CJ72" s="144" t="str">
        <f t="shared" ref="CJ72:CJ77" ca="1" si="51">IF(CG72=0,"",CI72/CG72)</f>
        <v/>
      </c>
      <c r="CK72" s="34" t="str">
        <f t="shared" si="50"/>
        <v/>
      </c>
      <c r="CL72" s="20"/>
    </row>
    <row r="73" spans="1:90" s="36" customFormat="1" x14ac:dyDescent="0.2">
      <c r="A73" s="59"/>
      <c r="C73" s="37">
        <v>65</v>
      </c>
      <c r="D73" s="75" t="str">
        <f t="shared" ref="D73:D104" si="52">IF(OR(M73="",N73=""),"żż",CONCATENATE(M73," ",N73))</f>
        <v>żż</v>
      </c>
      <c r="E73" s="69">
        <f t="shared" ref="E73:E104" si="53">IF(S73="",0,VLOOKUP(S73,$A$17:$B$28,2,FALSE))</f>
        <v>0</v>
      </c>
      <c r="F73" s="69">
        <f t="shared" ref="F73:F104" si="54">IF(U73="",0,VLOOKUP(U73,$A$17:$B$28,2,FALSE))</f>
        <v>0</v>
      </c>
      <c r="G73" s="188">
        <f t="shared" si="27"/>
        <v>0</v>
      </c>
      <c r="H73" s="288" t="str">
        <f t="shared" ref="H73:H104" ca="1" si="55">IF(AND(R73&lt;&gt;$A$30,OR(AND($AE$2&gt;7,$AE$2&lt;12,AF73&lt;&gt;""),AND(OR($AE$2&gt;11,$AE$2&lt;4),AG73&lt;&gt;""),AND($AE$2&gt;3,$AE$2&lt;8,AH73&lt;&gt;""),AJ73&lt;&gt;"",AN73&lt;&gt;"",AR73&lt;&gt;"",AV73&lt;&gt;"",BF73&lt;&gt;"",BJ73&lt;&gt;"",BN73&lt;&gt;"",CD73&lt;&gt;"")),"nie peł. ob.-usuń dodatki","")</f>
        <v/>
      </c>
      <c r="I73" s="288" t="str">
        <f t="shared" ref="I73:I104" si="56">IF(AND(S73&lt;&gt;"",T73&lt;&gt;"",U73&lt;&gt;"",V73&lt;&gt;""),IF(V73&lt;T73,"rok Do mniejszy od roku Od",IF(AND(V73=T73,F73&lt;E73),"m-c Do mniejszy od m-ca Od","")),IF(AND(R73=$A$30,S73="",T73="",U73="",V73=""),"","wstaw lub popraw datę"))</f>
        <v/>
      </c>
      <c r="J73" s="289" t="str">
        <f t="shared" ref="J73:J104" si="57">IF(R73="","czy pracuje",IF(I73&lt;&gt;"",I73,IF(W73="","stopień awansu",IF(Y73="","kwalifikacje",IF(AC73="","% stażu pracy",IF(AD73="","m-c zmiany stażu",""))))))</f>
        <v>% stażu pracy</v>
      </c>
      <c r="K73" s="289"/>
      <c r="L73" s="287" t="str">
        <f t="shared" ref="L73:L104" si="58">IF(AND(M73="",N73=""),"",IF(M73="","nazwisko",IF(N73="","imię",IF(O73="","stanowisko",IF(P73="","realizowane godziny",IF(Q73="","pensum",IF(J73&lt;&gt;"",J73,IF(H73&lt;&gt;"",H73,$A$77))))))))</f>
        <v/>
      </c>
      <c r="M73" s="83"/>
      <c r="N73" s="84"/>
      <c r="O73" s="286"/>
      <c r="P73" s="94"/>
      <c r="Q73" s="95">
        <v>18</v>
      </c>
      <c r="R73" s="61" t="s">
        <v>164</v>
      </c>
      <c r="S73" s="108"/>
      <c r="T73" s="107"/>
      <c r="U73" s="102"/>
      <c r="V73" s="62"/>
      <c r="W73" s="148" t="s">
        <v>68</v>
      </c>
      <c r="X73" s="306" t="s">
        <v>200</v>
      </c>
      <c r="Y73" s="99" t="s">
        <v>104</v>
      </c>
      <c r="Z73" s="100"/>
      <c r="AA73" s="115">
        <f>IF(OR(M73="",N73="",P73=""),0,IF(OR(R73=$A$30,R73=$A$31,R73=$A$32),ROUND(P73/Q73*VLOOKUP(Y73,'stawki wynagrodzeń'!$A$4:$G$17,HLOOKUP(IF(AND(X73=$A$44,W73=$A$40),$A$41,IF(AND(X73=$A$44,W73=$A$41),$A$42,W73)),'stawki wynagrodzeń'!$D$4:$G$5,2,FALSE),FALSE),2),0))</f>
        <v>0</v>
      </c>
      <c r="AB73" s="116">
        <f>IF(OR(M73="",N73="",P73=""),0,IF(OR(R73=$A$30,R73=$A$31,R73=$A$32),ROUND(P73/Q73*VLOOKUP(Y73,'stawki wynagrodzeń'!$I$4:$O$17,HLOOKUP(IF(AND(X73=$A$44,W73=$A$40),$A$41,IF(AND(X73=$A$44,W73=$A$41),$A$42,W73)),'stawki wynagrodzeń'!$D$4:$G$5,2,FALSE),FALSE),2),0))</f>
        <v>0</v>
      </c>
      <c r="AC73" s="89"/>
      <c r="AD73" s="62" t="s">
        <v>80</v>
      </c>
      <c r="AE73" s="58"/>
      <c r="AF73" s="315"/>
      <c r="AG73" s="123"/>
      <c r="AH73" s="117"/>
      <c r="AI73" s="124">
        <f t="shared" ref="AI73:AI104" ca="1" si="59">IF(AND($AH$3=$AF$3,AH73&lt;&gt;""),AH73,IF(AND($AG$3=$AF$3,AG73&lt;&gt;""),AG73,IF(AND($AG$3&lt;&gt;$AF$3,AF73&lt;&gt;""),AF73,0)))</f>
        <v>0</v>
      </c>
      <c r="AJ73" s="45"/>
      <c r="AK73" s="127"/>
      <c r="AL73" s="126"/>
      <c r="AM73" s="320">
        <f>IF($R73=$A$30,ROUND(ROUND('stawki wynagrodzeń'!$O$6*AN73,2),0),0)</f>
        <v>0</v>
      </c>
      <c r="AN73" s="128"/>
      <c r="AO73" s="127"/>
      <c r="AP73" s="126"/>
      <c r="AQ73" s="320">
        <f>IF($R73=$A$30,ROUND(ROUND('stawki wynagrodzeń'!$O$6*AR73,2),0),0)</f>
        <v>0</v>
      </c>
      <c r="AR73" s="128"/>
      <c r="AS73" s="127"/>
      <c r="AT73" s="126"/>
      <c r="AU73" s="320">
        <f>IF($R73=$A$30,ROUND(ROUND('stawki wynagrodzeń'!$O$6*AV73,2),0),0)</f>
        <v>0</v>
      </c>
      <c r="AV73" s="128"/>
      <c r="AW73" s="127"/>
      <c r="AX73" s="126"/>
      <c r="AY73" s="320">
        <f>IF($R73=$A$30,ROUND(ROUND('stawki wynagrodzeń'!$O$6*AZ73,2),0),0)</f>
        <v>0</v>
      </c>
      <c r="AZ73" s="128"/>
      <c r="BA73" s="322">
        <f t="shared" ref="BA73:BA104" si="60">AL73+AP73+AT73+AX73</f>
        <v>0</v>
      </c>
      <c r="BB73" s="323">
        <f t="shared" ref="BB73:BB104" si="61">AM73+AQ73+AU73+AY73</f>
        <v>0</v>
      </c>
      <c r="BC73" s="127"/>
      <c r="BD73" s="126"/>
      <c r="BE73" s="136">
        <f t="shared" ref="BE73:BE104" si="62">IF(R73=$A$30,ROUND(BF73,0),0)</f>
        <v>0</v>
      </c>
      <c r="BF73" s="137"/>
      <c r="BG73" s="127"/>
      <c r="BH73" s="126"/>
      <c r="BI73" s="136">
        <f t="shared" ref="BI73:BI104" si="63">IF(R73=$A$30,ROUND(BJ73,0),0)</f>
        <v>0</v>
      </c>
      <c r="BJ73" s="137"/>
      <c r="BK73" s="127"/>
      <c r="BL73" s="126"/>
      <c r="BM73" s="136">
        <f t="shared" ref="BM73:BM104" si="64">IF(R73=$A$30,ROUND(BN73,0),0)</f>
        <v>0</v>
      </c>
      <c r="BN73" s="137"/>
      <c r="BO73" s="127"/>
      <c r="BP73" s="126"/>
      <c r="BQ73" s="136">
        <f t="shared" ref="BQ73:BQ104" si="65">IF($R73=$A$30,ROUND(BR73,0),0)</f>
        <v>0</v>
      </c>
      <c r="BR73" s="137"/>
      <c r="BS73" s="127"/>
      <c r="BT73" s="126"/>
      <c r="BU73" s="136">
        <f>IF($R73=$A$30,ROUND(BV73,0),0)</f>
        <v>0</v>
      </c>
      <c r="BV73" s="137"/>
      <c r="BW73" s="127"/>
      <c r="BX73" s="126"/>
      <c r="BY73" s="136">
        <f>IF($R73=$A$30,ROUND(BZ73,0),0)</f>
        <v>0</v>
      </c>
      <c r="BZ73" s="137"/>
      <c r="CA73" s="127"/>
      <c r="CB73" s="126"/>
      <c r="CC73" s="136">
        <f t="shared" si="28"/>
        <v>0</v>
      </c>
      <c r="CD73" s="137"/>
      <c r="CE73" s="115">
        <f t="shared" si="29"/>
        <v>0</v>
      </c>
      <c r="CF73" s="409">
        <f t="shared" si="30"/>
        <v>0</v>
      </c>
      <c r="CG73" s="411">
        <f t="shared" ref="CG73:CG136" ca="1" si="66">AA73+(AC73*AA73)+IF(R73=$A$30,AJ73+IF($AH$3=$AF$3,AG73,IF(AND($AG$3=$AF$3,$AH$3&lt;&gt;$AF$3),AF73,IF(AND($AG$3&lt;&gt;$AF$3,$AH$3&lt;&gt;$AF$3),AE73,AF73))),0)+BA73+CE73</f>
        <v>0</v>
      </c>
      <c r="CH73" s="143">
        <f t="shared" ca="1" si="31"/>
        <v>0</v>
      </c>
      <c r="CI73" s="143">
        <f ca="1">CH73-CG73</f>
        <v>0</v>
      </c>
      <c r="CJ73" s="144" t="str">
        <f t="shared" ca="1" si="51"/>
        <v/>
      </c>
      <c r="CK73" s="34" t="str">
        <f>IF((BA73=0),"",(IF(BB73=0,"",(BB73-BA73)/BA73)))</f>
        <v/>
      </c>
      <c r="CL73" s="20"/>
    </row>
    <row r="74" spans="1:90" s="36" customFormat="1" x14ac:dyDescent="0.2">
      <c r="A74" s="59"/>
      <c r="C74" s="37">
        <v>66</v>
      </c>
      <c r="D74" s="75" t="str">
        <f t="shared" si="52"/>
        <v>żż</v>
      </c>
      <c r="E74" s="69">
        <f t="shared" si="53"/>
        <v>0</v>
      </c>
      <c r="F74" s="69">
        <f t="shared" si="54"/>
        <v>0</v>
      </c>
      <c r="G74" s="188">
        <f t="shared" ref="G74:G137" si="67">IF(D74="żżż","",IF(AND(S74="",T74="",U74="",V74=""),ROUND(P74/Q74,2),IF(OR(AND(T74=$M$2,V74=$M$2+1,E74&lt;=9),AND(T74=$M$2,V74=$M$2,F74&gt;=9,E74&lt;=9)),ROUND(P74/Q74,2),0)))</f>
        <v>0</v>
      </c>
      <c r="H74" s="288" t="str">
        <f t="shared" ca="1" si="55"/>
        <v/>
      </c>
      <c r="I74" s="288" t="str">
        <f t="shared" si="56"/>
        <v/>
      </c>
      <c r="J74" s="289" t="str">
        <f t="shared" si="57"/>
        <v>% stażu pracy</v>
      </c>
      <c r="K74" s="289"/>
      <c r="L74" s="287" t="str">
        <f t="shared" si="58"/>
        <v/>
      </c>
      <c r="M74" s="83"/>
      <c r="N74" s="84"/>
      <c r="O74" s="286"/>
      <c r="P74" s="94"/>
      <c r="Q74" s="95">
        <v>18</v>
      </c>
      <c r="R74" s="61" t="s">
        <v>164</v>
      </c>
      <c r="S74" s="108"/>
      <c r="T74" s="107"/>
      <c r="U74" s="102"/>
      <c r="V74" s="62"/>
      <c r="W74" s="148" t="s">
        <v>68</v>
      </c>
      <c r="X74" s="306" t="s">
        <v>200</v>
      </c>
      <c r="Y74" s="99" t="s">
        <v>104</v>
      </c>
      <c r="Z74" s="100"/>
      <c r="AA74" s="115">
        <f>IF(OR(M74="",N74="",P74=""),0,IF(OR(R74=$A$30,R74=$A$31,R74=$A$32),ROUND(P74/Q74*VLOOKUP(Y74,'stawki wynagrodzeń'!$A$4:$G$17,HLOOKUP(IF(AND(X74=$A$44,W74=$A$40),$A$41,IF(AND(X74=$A$44,W74=$A$41),$A$42,W74)),'stawki wynagrodzeń'!$D$4:$G$5,2,FALSE),FALSE),2),0))</f>
        <v>0</v>
      </c>
      <c r="AB74" s="116">
        <f>IF(OR(M74="",N74="",P74=""),0,IF(OR(R74=$A$30,R74=$A$31,R74=$A$32),ROUND(P74/Q74*VLOOKUP(Y74,'stawki wynagrodzeń'!$I$4:$O$17,HLOOKUP(IF(AND(X74=$A$44,W74=$A$40),$A$41,IF(AND(X74=$A$44,W74=$A$41),$A$42,W74)),'stawki wynagrodzeń'!$D$4:$G$5,2,FALSE),FALSE),2),0))</f>
        <v>0</v>
      </c>
      <c r="AC74" s="89"/>
      <c r="AD74" s="62" t="s">
        <v>80</v>
      </c>
      <c r="AE74" s="58"/>
      <c r="AF74" s="315"/>
      <c r="AG74" s="123"/>
      <c r="AH74" s="117"/>
      <c r="AI74" s="124">
        <f t="shared" ca="1" si="59"/>
        <v>0</v>
      </c>
      <c r="AJ74" s="45"/>
      <c r="AK74" s="127"/>
      <c r="AL74" s="126"/>
      <c r="AM74" s="320">
        <f>IF($R74=$A$30,ROUND(ROUND('stawki wynagrodzeń'!$O$6*AN74,2),0),0)</f>
        <v>0</v>
      </c>
      <c r="AN74" s="128"/>
      <c r="AO74" s="127"/>
      <c r="AP74" s="126"/>
      <c r="AQ74" s="320">
        <f>IF($R74=$A$30,ROUND(ROUND('stawki wynagrodzeń'!$O$6*AR74,2),0),0)</f>
        <v>0</v>
      </c>
      <c r="AR74" s="128"/>
      <c r="AS74" s="127"/>
      <c r="AT74" s="126"/>
      <c r="AU74" s="320">
        <f>IF($R74=$A$30,ROUND(ROUND('stawki wynagrodzeń'!$O$6*AV74,2),0),0)</f>
        <v>0</v>
      </c>
      <c r="AV74" s="128"/>
      <c r="AW74" s="127"/>
      <c r="AX74" s="126"/>
      <c r="AY74" s="320">
        <f>IF($R74=$A$30,ROUND(ROUND('stawki wynagrodzeń'!$O$6*AZ74,2),0),0)</f>
        <v>0</v>
      </c>
      <c r="AZ74" s="128"/>
      <c r="BA74" s="322">
        <f t="shared" si="60"/>
        <v>0</v>
      </c>
      <c r="BB74" s="323">
        <f t="shared" si="61"/>
        <v>0</v>
      </c>
      <c r="BC74" s="127"/>
      <c r="BD74" s="126"/>
      <c r="BE74" s="136">
        <f t="shared" si="62"/>
        <v>0</v>
      </c>
      <c r="BF74" s="137"/>
      <c r="BG74" s="127"/>
      <c r="BH74" s="126"/>
      <c r="BI74" s="136">
        <f t="shared" si="63"/>
        <v>0</v>
      </c>
      <c r="BJ74" s="137"/>
      <c r="BK74" s="127"/>
      <c r="BL74" s="126"/>
      <c r="BM74" s="136">
        <f t="shared" si="64"/>
        <v>0</v>
      </c>
      <c r="BN74" s="137"/>
      <c r="BO74" s="127"/>
      <c r="BP74" s="126"/>
      <c r="BQ74" s="136">
        <f t="shared" si="65"/>
        <v>0</v>
      </c>
      <c r="BR74" s="137"/>
      <c r="BS74" s="127"/>
      <c r="BT74" s="126"/>
      <c r="BU74" s="136">
        <f>IF($R74=$A$30,ROUND(BV74,0),0)</f>
        <v>0</v>
      </c>
      <c r="BV74" s="137"/>
      <c r="BW74" s="127"/>
      <c r="BX74" s="126"/>
      <c r="BY74" s="136">
        <f>IF($R74=$A$30,ROUND(BZ74,0),0)</f>
        <v>0</v>
      </c>
      <c r="BZ74" s="137"/>
      <c r="CA74" s="127"/>
      <c r="CB74" s="126"/>
      <c r="CC74" s="136">
        <f>IF($R74=$A$30,ROUND(CD74,0),0)</f>
        <v>0</v>
      </c>
      <c r="CD74" s="137"/>
      <c r="CE74" s="115">
        <f t="shared" ref="CE74:CF77" si="68">BD74+BH74+BL74+BP74+BT74+BX74+CB74</f>
        <v>0</v>
      </c>
      <c r="CF74" s="409">
        <f t="shared" si="68"/>
        <v>0</v>
      </c>
      <c r="CG74" s="411">
        <f t="shared" ca="1" si="66"/>
        <v>0</v>
      </c>
      <c r="CH74" s="143">
        <f ca="1">AB74+(AC74*AB74)+IF(R74=$A$30,AJ74+AI74,0)+BB74+CF74</f>
        <v>0</v>
      </c>
      <c r="CI74" s="143">
        <f ca="1">CH74-CG74</f>
        <v>0</v>
      </c>
      <c r="CJ74" s="144" t="str">
        <f t="shared" ca="1" si="51"/>
        <v/>
      </c>
      <c r="CK74" s="34" t="str">
        <f>IF((BA74=0),"",(IF(BB74=0,"",(BB74-BA74)/BA74)))</f>
        <v/>
      </c>
      <c r="CL74" s="20"/>
    </row>
    <row r="75" spans="1:90" s="36" customFormat="1" x14ac:dyDescent="0.2">
      <c r="A75" s="59"/>
      <c r="C75" s="37">
        <v>67</v>
      </c>
      <c r="D75" s="75" t="str">
        <f t="shared" si="52"/>
        <v>żż</v>
      </c>
      <c r="E75" s="69">
        <f t="shared" si="53"/>
        <v>0</v>
      </c>
      <c r="F75" s="69">
        <f t="shared" si="54"/>
        <v>0</v>
      </c>
      <c r="G75" s="188">
        <f t="shared" si="67"/>
        <v>0</v>
      </c>
      <c r="H75" s="288" t="str">
        <f t="shared" ca="1" si="55"/>
        <v/>
      </c>
      <c r="I75" s="288" t="str">
        <f t="shared" si="56"/>
        <v/>
      </c>
      <c r="J75" s="289" t="str">
        <f t="shared" si="57"/>
        <v>% stażu pracy</v>
      </c>
      <c r="K75" s="289"/>
      <c r="L75" s="287" t="str">
        <f t="shared" si="58"/>
        <v/>
      </c>
      <c r="M75" s="83"/>
      <c r="N75" s="84"/>
      <c r="O75" s="286"/>
      <c r="P75" s="94"/>
      <c r="Q75" s="95">
        <v>18</v>
      </c>
      <c r="R75" s="61" t="s">
        <v>164</v>
      </c>
      <c r="S75" s="108"/>
      <c r="T75" s="107"/>
      <c r="U75" s="102"/>
      <c r="V75" s="62"/>
      <c r="W75" s="148" t="s">
        <v>68</v>
      </c>
      <c r="X75" s="306" t="s">
        <v>200</v>
      </c>
      <c r="Y75" s="99" t="s">
        <v>104</v>
      </c>
      <c r="Z75" s="100"/>
      <c r="AA75" s="115">
        <f>IF(OR(M75="",N75="",P75=""),0,IF(OR(R75=$A$30,R75=$A$31,R75=$A$32),ROUND(P75/Q75*VLOOKUP(Y75,'stawki wynagrodzeń'!$A$4:$G$17,HLOOKUP(IF(AND(X75=$A$44,W75=$A$40),$A$41,IF(AND(X75=$A$44,W75=$A$41),$A$42,W75)),'stawki wynagrodzeń'!$D$4:$G$5,2,FALSE),FALSE),2),0))</f>
        <v>0</v>
      </c>
      <c r="AB75" s="116">
        <f>IF(OR(M75="",N75="",P75=""),0,IF(OR(R75=$A$30,R75=$A$31,R75=$A$32),ROUND(P75/Q75*VLOOKUP(Y75,'stawki wynagrodzeń'!$I$4:$O$17,HLOOKUP(IF(AND(X75=$A$44,W75=$A$40),$A$41,IF(AND(X75=$A$44,W75=$A$41),$A$42,W75)),'stawki wynagrodzeń'!$D$4:$G$5,2,FALSE),FALSE),2),0))</f>
        <v>0</v>
      </c>
      <c r="AC75" s="89"/>
      <c r="AD75" s="62" t="s">
        <v>80</v>
      </c>
      <c r="AE75" s="58"/>
      <c r="AF75" s="315"/>
      <c r="AG75" s="123"/>
      <c r="AH75" s="117"/>
      <c r="AI75" s="124">
        <f t="shared" ca="1" si="59"/>
        <v>0</v>
      </c>
      <c r="AJ75" s="45"/>
      <c r="AK75" s="127"/>
      <c r="AL75" s="126"/>
      <c r="AM75" s="320">
        <f>IF($R75=$A$30,ROUND(ROUND('stawki wynagrodzeń'!$O$6*AN75,2),0),0)</f>
        <v>0</v>
      </c>
      <c r="AN75" s="128"/>
      <c r="AO75" s="127"/>
      <c r="AP75" s="126"/>
      <c r="AQ75" s="320">
        <f>IF($R75=$A$30,ROUND(ROUND('stawki wynagrodzeń'!$O$6*AR75,2),0),0)</f>
        <v>0</v>
      </c>
      <c r="AR75" s="128"/>
      <c r="AS75" s="127"/>
      <c r="AT75" s="126"/>
      <c r="AU75" s="320">
        <f>IF($R75=$A$30,ROUND(ROUND('stawki wynagrodzeń'!$O$6*AV75,2),0),0)</f>
        <v>0</v>
      </c>
      <c r="AV75" s="128"/>
      <c r="AW75" s="127"/>
      <c r="AX75" s="126"/>
      <c r="AY75" s="320">
        <f>IF($R75=$A$30,ROUND(ROUND('stawki wynagrodzeń'!$O$6*AZ75,2),0),0)</f>
        <v>0</v>
      </c>
      <c r="AZ75" s="128"/>
      <c r="BA75" s="322">
        <f t="shared" si="60"/>
        <v>0</v>
      </c>
      <c r="BB75" s="323">
        <f t="shared" si="61"/>
        <v>0</v>
      </c>
      <c r="BC75" s="127"/>
      <c r="BD75" s="126"/>
      <c r="BE75" s="136">
        <f t="shared" si="62"/>
        <v>0</v>
      </c>
      <c r="BF75" s="137"/>
      <c r="BG75" s="127"/>
      <c r="BH75" s="126"/>
      <c r="BI75" s="136">
        <f t="shared" si="63"/>
        <v>0</v>
      </c>
      <c r="BJ75" s="137"/>
      <c r="BK75" s="127"/>
      <c r="BL75" s="126"/>
      <c r="BM75" s="136">
        <f t="shared" si="64"/>
        <v>0</v>
      </c>
      <c r="BN75" s="137"/>
      <c r="BO75" s="127"/>
      <c r="BP75" s="126"/>
      <c r="BQ75" s="136">
        <f t="shared" si="65"/>
        <v>0</v>
      </c>
      <c r="BR75" s="137"/>
      <c r="BS75" s="127"/>
      <c r="BT75" s="126"/>
      <c r="BU75" s="136">
        <f>IF($R75=$A$30,ROUND(BV75,0),0)</f>
        <v>0</v>
      </c>
      <c r="BV75" s="137"/>
      <c r="BW75" s="127"/>
      <c r="BX75" s="126"/>
      <c r="BY75" s="136">
        <f>IF($R75=$A$30,ROUND(BZ75,0),0)</f>
        <v>0</v>
      </c>
      <c r="BZ75" s="137"/>
      <c r="CA75" s="127"/>
      <c r="CB75" s="126"/>
      <c r="CC75" s="136">
        <f>IF($R75=$A$30,ROUND(CD75,0),0)</f>
        <v>0</v>
      </c>
      <c r="CD75" s="137"/>
      <c r="CE75" s="115">
        <f t="shared" si="68"/>
        <v>0</v>
      </c>
      <c r="CF75" s="409">
        <f t="shared" si="68"/>
        <v>0</v>
      </c>
      <c r="CG75" s="411">
        <f t="shared" ca="1" si="66"/>
        <v>0</v>
      </c>
      <c r="CH75" s="143">
        <f ca="1">AB75+(AC75*AB75)+IF(R75=$A$30,AJ75+AI75,0)+BB75+CF75</f>
        <v>0</v>
      </c>
      <c r="CI75" s="143">
        <f ca="1">CH75-CG75</f>
        <v>0</v>
      </c>
      <c r="CJ75" s="144" t="str">
        <f t="shared" ca="1" si="51"/>
        <v/>
      </c>
      <c r="CK75" s="34" t="str">
        <f>IF((BA75=0),"",(IF(BB75=0,"",(BB75-BA75)/BA75)))</f>
        <v/>
      </c>
      <c r="CL75" s="20"/>
    </row>
    <row r="76" spans="1:90" s="36" customFormat="1" x14ac:dyDescent="0.2">
      <c r="C76" s="37">
        <v>68</v>
      </c>
      <c r="D76" s="75" t="str">
        <f t="shared" si="52"/>
        <v>żż</v>
      </c>
      <c r="E76" s="69">
        <f t="shared" si="53"/>
        <v>0</v>
      </c>
      <c r="F76" s="69">
        <f t="shared" si="54"/>
        <v>0</v>
      </c>
      <c r="G76" s="188">
        <f t="shared" si="67"/>
        <v>0</v>
      </c>
      <c r="H76" s="288" t="str">
        <f t="shared" ca="1" si="55"/>
        <v/>
      </c>
      <c r="I76" s="288" t="str">
        <f t="shared" si="56"/>
        <v/>
      </c>
      <c r="J76" s="289" t="str">
        <f t="shared" si="57"/>
        <v>% stażu pracy</v>
      </c>
      <c r="K76" s="289"/>
      <c r="L76" s="287" t="str">
        <f t="shared" si="58"/>
        <v/>
      </c>
      <c r="M76" s="83"/>
      <c r="N76" s="84"/>
      <c r="O76" s="286"/>
      <c r="P76" s="94"/>
      <c r="Q76" s="95">
        <v>18</v>
      </c>
      <c r="R76" s="61" t="s">
        <v>164</v>
      </c>
      <c r="S76" s="108"/>
      <c r="T76" s="107"/>
      <c r="U76" s="102"/>
      <c r="V76" s="62"/>
      <c r="W76" s="148" t="s">
        <v>68</v>
      </c>
      <c r="X76" s="306" t="s">
        <v>200</v>
      </c>
      <c r="Y76" s="99" t="s">
        <v>104</v>
      </c>
      <c r="Z76" s="100"/>
      <c r="AA76" s="115">
        <f>IF(OR(M76="",N76="",P76=""),0,IF(OR(R76=$A$30,R76=$A$31,R76=$A$32),ROUND(P76/Q76*VLOOKUP(Y76,'stawki wynagrodzeń'!$A$4:$G$17,HLOOKUP(IF(AND(X76=$A$44,W76=$A$40),$A$41,IF(AND(X76=$A$44,W76=$A$41),$A$42,W76)),'stawki wynagrodzeń'!$D$4:$G$5,2,FALSE),FALSE),2),0))</f>
        <v>0</v>
      </c>
      <c r="AB76" s="116">
        <f>IF(OR(M76="",N76="",P76=""),0,IF(OR(R76=$A$30,R76=$A$31,R76=$A$32),ROUND(P76/Q76*VLOOKUP(Y76,'stawki wynagrodzeń'!$I$4:$O$17,HLOOKUP(IF(AND(X76=$A$44,W76=$A$40),$A$41,IF(AND(X76=$A$44,W76=$A$41),$A$42,W76)),'stawki wynagrodzeń'!$D$4:$G$5,2,FALSE),FALSE),2),0))</f>
        <v>0</v>
      </c>
      <c r="AC76" s="89"/>
      <c r="AD76" s="62" t="s">
        <v>80</v>
      </c>
      <c r="AE76" s="58"/>
      <c r="AF76" s="315"/>
      <c r="AG76" s="123"/>
      <c r="AH76" s="117"/>
      <c r="AI76" s="124">
        <f t="shared" ca="1" si="59"/>
        <v>0</v>
      </c>
      <c r="AJ76" s="45"/>
      <c r="AK76" s="127"/>
      <c r="AL76" s="126"/>
      <c r="AM76" s="320">
        <f>IF($R76=$A$30,ROUND(ROUND('stawki wynagrodzeń'!$O$6*AN76,2),0),0)</f>
        <v>0</v>
      </c>
      <c r="AN76" s="128"/>
      <c r="AO76" s="127"/>
      <c r="AP76" s="126"/>
      <c r="AQ76" s="320">
        <f>IF($R76=$A$30,ROUND(ROUND('stawki wynagrodzeń'!$O$6*AR76,2),0),0)</f>
        <v>0</v>
      </c>
      <c r="AR76" s="128"/>
      <c r="AS76" s="127"/>
      <c r="AT76" s="126"/>
      <c r="AU76" s="320">
        <f>IF($R76=$A$30,ROUND(ROUND('stawki wynagrodzeń'!$O$6*AV76,2),0),0)</f>
        <v>0</v>
      </c>
      <c r="AV76" s="128"/>
      <c r="AW76" s="127"/>
      <c r="AX76" s="126"/>
      <c r="AY76" s="320">
        <f>IF($R76=$A$30,ROUND(ROUND('stawki wynagrodzeń'!$O$6*AZ76,2),0),0)</f>
        <v>0</v>
      </c>
      <c r="AZ76" s="128"/>
      <c r="BA76" s="322">
        <f t="shared" si="60"/>
        <v>0</v>
      </c>
      <c r="BB76" s="323">
        <f t="shared" si="61"/>
        <v>0</v>
      </c>
      <c r="BC76" s="127"/>
      <c r="BD76" s="126"/>
      <c r="BE76" s="136">
        <f t="shared" si="62"/>
        <v>0</v>
      </c>
      <c r="BF76" s="137"/>
      <c r="BG76" s="127"/>
      <c r="BH76" s="126"/>
      <c r="BI76" s="136">
        <f t="shared" si="63"/>
        <v>0</v>
      </c>
      <c r="BJ76" s="137"/>
      <c r="BK76" s="127"/>
      <c r="BL76" s="126"/>
      <c r="BM76" s="136">
        <f t="shared" si="64"/>
        <v>0</v>
      </c>
      <c r="BN76" s="137"/>
      <c r="BO76" s="127"/>
      <c r="BP76" s="126"/>
      <c r="BQ76" s="136">
        <f t="shared" si="65"/>
        <v>0</v>
      </c>
      <c r="BR76" s="137"/>
      <c r="BS76" s="127"/>
      <c r="BT76" s="126"/>
      <c r="BU76" s="136">
        <f>IF($R76=$A$30,ROUND(BV76,0),0)</f>
        <v>0</v>
      </c>
      <c r="BV76" s="137"/>
      <c r="BW76" s="127"/>
      <c r="BX76" s="126"/>
      <c r="BY76" s="136">
        <f>IF($R76=$A$30,ROUND(BZ76,0),0)</f>
        <v>0</v>
      </c>
      <c r="BZ76" s="137"/>
      <c r="CA76" s="127"/>
      <c r="CB76" s="126"/>
      <c r="CC76" s="136">
        <f>IF($R76=$A$30,ROUND(CD76,0),0)</f>
        <v>0</v>
      </c>
      <c r="CD76" s="137"/>
      <c r="CE76" s="115">
        <f t="shared" si="68"/>
        <v>0</v>
      </c>
      <c r="CF76" s="409">
        <f t="shared" si="68"/>
        <v>0</v>
      </c>
      <c r="CG76" s="411">
        <f t="shared" ca="1" si="66"/>
        <v>0</v>
      </c>
      <c r="CH76" s="143">
        <f ca="1">AB76+(AC76*AB76)+IF(R76=$A$30,AJ76+AI76,0)+BB76+CF76</f>
        <v>0</v>
      </c>
      <c r="CI76" s="143">
        <f ca="1">CH76-CG76</f>
        <v>0</v>
      </c>
      <c r="CJ76" s="144" t="str">
        <f t="shared" ca="1" si="51"/>
        <v/>
      </c>
      <c r="CK76" s="34" t="str">
        <f>IF((BA76=0),"",(IF(BB76=0,"",(BB76-BA76)/BA76)))</f>
        <v/>
      </c>
      <c r="CL76" s="20"/>
    </row>
    <row r="77" spans="1:90" s="36" customFormat="1" x14ac:dyDescent="0.2">
      <c r="A77" s="36" t="s">
        <v>136</v>
      </c>
      <c r="C77" s="37">
        <v>69</v>
      </c>
      <c r="D77" s="75" t="str">
        <f t="shared" si="52"/>
        <v>żż</v>
      </c>
      <c r="E77" s="69">
        <f t="shared" si="53"/>
        <v>0</v>
      </c>
      <c r="F77" s="69">
        <f t="shared" si="54"/>
        <v>0</v>
      </c>
      <c r="G77" s="188">
        <f t="shared" si="67"/>
        <v>0</v>
      </c>
      <c r="H77" s="288" t="str">
        <f t="shared" ca="1" si="55"/>
        <v/>
      </c>
      <c r="I77" s="288" t="str">
        <f t="shared" si="56"/>
        <v/>
      </c>
      <c r="J77" s="289" t="str">
        <f t="shared" si="57"/>
        <v>% stażu pracy</v>
      </c>
      <c r="K77" s="289"/>
      <c r="L77" s="287" t="str">
        <f t="shared" si="58"/>
        <v/>
      </c>
      <c r="M77" s="83"/>
      <c r="N77" s="84"/>
      <c r="O77" s="286"/>
      <c r="P77" s="94"/>
      <c r="Q77" s="95">
        <v>18</v>
      </c>
      <c r="R77" s="61" t="s">
        <v>164</v>
      </c>
      <c r="S77" s="108"/>
      <c r="T77" s="107"/>
      <c r="U77" s="102"/>
      <c r="V77" s="62"/>
      <c r="W77" s="148" t="s">
        <v>68</v>
      </c>
      <c r="X77" s="306" t="s">
        <v>200</v>
      </c>
      <c r="Y77" s="99" t="s">
        <v>104</v>
      </c>
      <c r="Z77" s="100"/>
      <c r="AA77" s="115">
        <f>IF(OR(M77="",N77="",P77=""),0,IF(OR(R77=$A$30,R77=$A$31,R77=$A$32),ROUND(P77/Q77*VLOOKUP(Y77,'stawki wynagrodzeń'!$A$4:$G$17,HLOOKUP(IF(AND(X77=$A$44,W77=$A$40),$A$41,IF(AND(X77=$A$44,W77=$A$41),$A$42,W77)),'stawki wynagrodzeń'!$D$4:$G$5,2,FALSE),FALSE),2),0))</f>
        <v>0</v>
      </c>
      <c r="AB77" s="116">
        <f>IF(OR(M77="",N77="",P77=""),0,IF(OR(R77=$A$30,R77=$A$31,R77=$A$32),ROUND(P77/Q77*VLOOKUP(Y77,'stawki wynagrodzeń'!$I$4:$O$17,HLOOKUP(IF(AND(X77=$A$44,W77=$A$40),$A$41,IF(AND(X77=$A$44,W77=$A$41),$A$42,W77)),'stawki wynagrodzeń'!$D$4:$G$5,2,FALSE),FALSE),2),0))</f>
        <v>0</v>
      </c>
      <c r="AC77" s="89"/>
      <c r="AD77" s="62" t="s">
        <v>80</v>
      </c>
      <c r="AE77" s="58"/>
      <c r="AF77" s="315"/>
      <c r="AG77" s="123"/>
      <c r="AH77" s="117"/>
      <c r="AI77" s="124">
        <f t="shared" ca="1" si="59"/>
        <v>0</v>
      </c>
      <c r="AJ77" s="45"/>
      <c r="AK77" s="127"/>
      <c r="AL77" s="126"/>
      <c r="AM77" s="320">
        <f>IF($R77=$A$30,ROUND(ROUND('stawki wynagrodzeń'!$O$6*AN77,2),0),0)</f>
        <v>0</v>
      </c>
      <c r="AN77" s="128"/>
      <c r="AO77" s="127"/>
      <c r="AP77" s="126"/>
      <c r="AQ77" s="320">
        <f>IF($R77=$A$30,ROUND(ROUND('stawki wynagrodzeń'!$O$6*AR77,2),0),0)</f>
        <v>0</v>
      </c>
      <c r="AR77" s="128"/>
      <c r="AS77" s="127"/>
      <c r="AT77" s="126"/>
      <c r="AU77" s="320">
        <f>IF($R77=$A$30,ROUND(ROUND('stawki wynagrodzeń'!$O$6*AV77,2),0),0)</f>
        <v>0</v>
      </c>
      <c r="AV77" s="128"/>
      <c r="AW77" s="127"/>
      <c r="AX77" s="126"/>
      <c r="AY77" s="320">
        <f>IF($R77=$A$30,ROUND(ROUND('stawki wynagrodzeń'!$O$6*AZ77,2),0),0)</f>
        <v>0</v>
      </c>
      <c r="AZ77" s="128"/>
      <c r="BA77" s="322">
        <f t="shared" si="60"/>
        <v>0</v>
      </c>
      <c r="BB77" s="323">
        <f t="shared" si="61"/>
        <v>0</v>
      </c>
      <c r="BC77" s="127"/>
      <c r="BD77" s="126"/>
      <c r="BE77" s="136">
        <f t="shared" si="62"/>
        <v>0</v>
      </c>
      <c r="BF77" s="137"/>
      <c r="BG77" s="127"/>
      <c r="BH77" s="126"/>
      <c r="BI77" s="136">
        <f t="shared" si="63"/>
        <v>0</v>
      </c>
      <c r="BJ77" s="137"/>
      <c r="BK77" s="127"/>
      <c r="BL77" s="126"/>
      <c r="BM77" s="136">
        <f t="shared" si="64"/>
        <v>0</v>
      </c>
      <c r="BN77" s="137"/>
      <c r="BO77" s="127"/>
      <c r="BP77" s="126"/>
      <c r="BQ77" s="136">
        <f t="shared" si="65"/>
        <v>0</v>
      </c>
      <c r="BR77" s="137"/>
      <c r="BS77" s="127"/>
      <c r="BT77" s="126"/>
      <c r="BU77" s="136">
        <f>IF($R77=$A$30,ROUND(BV77,0),0)</f>
        <v>0</v>
      </c>
      <c r="BV77" s="137"/>
      <c r="BW77" s="127"/>
      <c r="BX77" s="126"/>
      <c r="BY77" s="136">
        <f>IF($R77=$A$30,ROUND(BZ77,0),0)</f>
        <v>0</v>
      </c>
      <c r="BZ77" s="137"/>
      <c r="CA77" s="127"/>
      <c r="CB77" s="126"/>
      <c r="CC77" s="136">
        <f>IF($R77=$A$30,ROUND(CD77,0),0)</f>
        <v>0</v>
      </c>
      <c r="CD77" s="137"/>
      <c r="CE77" s="115">
        <f t="shared" si="68"/>
        <v>0</v>
      </c>
      <c r="CF77" s="409">
        <f t="shared" si="68"/>
        <v>0</v>
      </c>
      <c r="CG77" s="411">
        <f t="shared" ca="1" si="66"/>
        <v>0</v>
      </c>
      <c r="CH77" s="143">
        <f ca="1">AB77+(AC77*AB77)+IF(R77=$A$30,AJ77+AI77,0)+BB77+CF77</f>
        <v>0</v>
      </c>
      <c r="CI77" s="143">
        <f ca="1">CH77-CG77</f>
        <v>0</v>
      </c>
      <c r="CJ77" s="144" t="str">
        <f t="shared" ca="1" si="51"/>
        <v/>
      </c>
      <c r="CK77" s="34" t="str">
        <f>IF((BA77=0),"",(IF(BB77=0,"",(BB77-BA77)/BA77)))</f>
        <v/>
      </c>
      <c r="CL77" s="20"/>
    </row>
    <row r="78" spans="1:90" s="36" customFormat="1" x14ac:dyDescent="0.2">
      <c r="C78" s="37">
        <v>70</v>
      </c>
      <c r="D78" s="75" t="str">
        <f t="shared" si="52"/>
        <v>żż</v>
      </c>
      <c r="E78" s="69">
        <f t="shared" si="53"/>
        <v>0</v>
      </c>
      <c r="F78" s="69">
        <f t="shared" si="54"/>
        <v>0</v>
      </c>
      <c r="G78" s="188">
        <f t="shared" si="67"/>
        <v>0</v>
      </c>
      <c r="H78" s="288" t="str">
        <f t="shared" ca="1" si="55"/>
        <v/>
      </c>
      <c r="I78" s="288" t="str">
        <f t="shared" si="56"/>
        <v/>
      </c>
      <c r="J78" s="289" t="str">
        <f t="shared" si="57"/>
        <v>% stażu pracy</v>
      </c>
      <c r="K78" s="289"/>
      <c r="L78" s="287" t="str">
        <f t="shared" si="58"/>
        <v/>
      </c>
      <c r="M78" s="83"/>
      <c r="N78" s="84"/>
      <c r="O78" s="286"/>
      <c r="P78" s="94"/>
      <c r="Q78" s="95">
        <v>18</v>
      </c>
      <c r="R78" s="61" t="s">
        <v>164</v>
      </c>
      <c r="S78" s="108"/>
      <c r="T78" s="107"/>
      <c r="U78" s="102"/>
      <c r="V78" s="62"/>
      <c r="W78" s="148" t="s">
        <v>68</v>
      </c>
      <c r="X78" s="306" t="s">
        <v>200</v>
      </c>
      <c r="Y78" s="99" t="s">
        <v>104</v>
      </c>
      <c r="Z78" s="100"/>
      <c r="AA78" s="115">
        <f>IF(OR(M78="",N78="",P78=""),0,IF(OR(R78=$A$30,R78=$A$31,R78=$A$32),ROUND(P78/Q78*VLOOKUP(Y78,'stawki wynagrodzeń'!$A$4:$G$17,HLOOKUP(IF(AND(X78=$A$44,W78=$A$40),$A$41,IF(AND(X78=$A$44,W78=$A$41),$A$42,W78)),'stawki wynagrodzeń'!$D$4:$G$5,2,FALSE),FALSE),2),0))</f>
        <v>0</v>
      </c>
      <c r="AB78" s="116">
        <f>IF(OR(M78="",N78="",P78=""),0,IF(OR(R78=$A$30,R78=$A$31,R78=$A$32),ROUND(P78/Q78*VLOOKUP(Y78,'stawki wynagrodzeń'!$I$4:$O$17,HLOOKUP(IF(AND(X78=$A$44,W78=$A$40),$A$41,IF(AND(X78=$A$44,W78=$A$41),$A$42,W78)),'stawki wynagrodzeń'!$D$4:$G$5,2,FALSE),FALSE),2),0))</f>
        <v>0</v>
      </c>
      <c r="AC78" s="89"/>
      <c r="AD78" s="62" t="s">
        <v>80</v>
      </c>
      <c r="AE78" s="58"/>
      <c r="AF78" s="315"/>
      <c r="AG78" s="123"/>
      <c r="AH78" s="117"/>
      <c r="AI78" s="124">
        <f t="shared" ca="1" si="59"/>
        <v>0</v>
      </c>
      <c r="AJ78" s="45"/>
      <c r="AK78" s="127"/>
      <c r="AL78" s="126"/>
      <c r="AM78" s="320">
        <f>IF($R78=$A$30,ROUND(ROUND('stawki wynagrodzeń'!$O$6*AN78,2),0),0)</f>
        <v>0</v>
      </c>
      <c r="AN78" s="128"/>
      <c r="AO78" s="127"/>
      <c r="AP78" s="126"/>
      <c r="AQ78" s="320">
        <f>IF($R78=$A$30,ROUND(ROUND('stawki wynagrodzeń'!$O$6*AR78,2),0),0)</f>
        <v>0</v>
      </c>
      <c r="AR78" s="128"/>
      <c r="AS78" s="127"/>
      <c r="AT78" s="126"/>
      <c r="AU78" s="320">
        <f>IF($R78=$A$30,ROUND(ROUND('stawki wynagrodzeń'!$O$6*AV78,2),0),0)</f>
        <v>0</v>
      </c>
      <c r="AV78" s="128"/>
      <c r="AW78" s="127"/>
      <c r="AX78" s="126"/>
      <c r="AY78" s="320">
        <f>IF($R78=$A$30,ROUND(ROUND('stawki wynagrodzeń'!$O$6*AZ78,2),0),0)</f>
        <v>0</v>
      </c>
      <c r="AZ78" s="128"/>
      <c r="BA78" s="322">
        <f t="shared" si="60"/>
        <v>0</v>
      </c>
      <c r="BB78" s="323">
        <f t="shared" si="61"/>
        <v>0</v>
      </c>
      <c r="BC78" s="127"/>
      <c r="BD78" s="126"/>
      <c r="BE78" s="136">
        <f t="shared" si="62"/>
        <v>0</v>
      </c>
      <c r="BF78" s="137"/>
      <c r="BG78" s="127"/>
      <c r="BH78" s="126"/>
      <c r="BI78" s="136">
        <f t="shared" si="63"/>
        <v>0</v>
      </c>
      <c r="BJ78" s="137"/>
      <c r="BK78" s="127"/>
      <c r="BL78" s="126"/>
      <c r="BM78" s="136">
        <f t="shared" si="64"/>
        <v>0</v>
      </c>
      <c r="BN78" s="137"/>
      <c r="BO78" s="127"/>
      <c r="BP78" s="126"/>
      <c r="BQ78" s="136">
        <f t="shared" si="65"/>
        <v>0</v>
      </c>
      <c r="BR78" s="137"/>
      <c r="BS78" s="127"/>
      <c r="BT78" s="126"/>
      <c r="BU78" s="136">
        <f t="shared" ref="BU78:BU141" si="69">IF($R78=$A$30,ROUND(BV78,0),0)</f>
        <v>0</v>
      </c>
      <c r="BV78" s="137"/>
      <c r="BW78" s="127"/>
      <c r="BX78" s="126"/>
      <c r="BY78" s="136">
        <f t="shared" ref="BY78:BY141" si="70">IF($R78=$A$30,ROUND(BZ78,0),0)</f>
        <v>0</v>
      </c>
      <c r="BZ78" s="137"/>
      <c r="CA78" s="127"/>
      <c r="CB78" s="126"/>
      <c r="CC78" s="136">
        <f t="shared" ref="CC78:CC141" si="71">IF($R78=$A$30,ROUND(CD78,0),0)</f>
        <v>0</v>
      </c>
      <c r="CD78" s="137"/>
      <c r="CE78" s="115">
        <f t="shared" ref="CE78:CE141" si="72">BD78+BH78+BL78+BP78+BT78+BX78+CB78</f>
        <v>0</v>
      </c>
      <c r="CF78" s="409">
        <f t="shared" ref="CF78:CF141" si="73">BE78+BI78+BM78+BQ78+BU78+BY78+CC78</f>
        <v>0</v>
      </c>
      <c r="CG78" s="411">
        <f t="shared" ca="1" si="66"/>
        <v>0</v>
      </c>
      <c r="CH78" s="143">
        <f t="shared" ref="CH78:CH141" ca="1" si="74">AB78+(AC78*AB78)+IF(R78=$A$30,AJ78+AI78,0)+BB78+CF78</f>
        <v>0</v>
      </c>
      <c r="CI78" s="143">
        <f t="shared" ref="CI78:CI141" ca="1" si="75">CH78-CG78</f>
        <v>0</v>
      </c>
      <c r="CJ78" s="144" t="str">
        <f t="shared" ref="CJ78:CJ141" ca="1" si="76">IF(CG78=0,"",CI78/CG78)</f>
        <v/>
      </c>
      <c r="CK78" s="34" t="str">
        <f t="shared" ref="CK78:CK141" si="77">IF((BA78=0),"",(IF(BB78=0,"",(BB78-BA78)/BA78)))</f>
        <v/>
      </c>
      <c r="CL78" s="20"/>
    </row>
    <row r="79" spans="1:90" s="36" customFormat="1" x14ac:dyDescent="0.2">
      <c r="C79" s="37">
        <v>71</v>
      </c>
      <c r="D79" s="75" t="str">
        <f t="shared" si="52"/>
        <v>żż</v>
      </c>
      <c r="E79" s="69">
        <f t="shared" si="53"/>
        <v>0</v>
      </c>
      <c r="F79" s="69">
        <f t="shared" si="54"/>
        <v>0</v>
      </c>
      <c r="G79" s="188">
        <f t="shared" si="67"/>
        <v>0</v>
      </c>
      <c r="H79" s="288" t="str">
        <f t="shared" ca="1" si="55"/>
        <v/>
      </c>
      <c r="I79" s="288" t="str">
        <f t="shared" si="56"/>
        <v/>
      </c>
      <c r="J79" s="289" t="str">
        <f t="shared" si="57"/>
        <v>% stażu pracy</v>
      </c>
      <c r="K79" s="289"/>
      <c r="L79" s="287" t="str">
        <f t="shared" si="58"/>
        <v/>
      </c>
      <c r="M79" s="83"/>
      <c r="N79" s="84"/>
      <c r="O79" s="286"/>
      <c r="P79" s="94"/>
      <c r="Q79" s="95">
        <v>18</v>
      </c>
      <c r="R79" s="61" t="s">
        <v>164</v>
      </c>
      <c r="S79" s="108"/>
      <c r="T79" s="107"/>
      <c r="U79" s="102"/>
      <c r="V79" s="62"/>
      <c r="W79" s="148" t="s">
        <v>68</v>
      </c>
      <c r="X79" s="306" t="s">
        <v>200</v>
      </c>
      <c r="Y79" s="99" t="s">
        <v>104</v>
      </c>
      <c r="Z79" s="100"/>
      <c r="AA79" s="115">
        <f>IF(OR(M79="",N79="",P79=""),0,IF(OR(R79=$A$30,R79=$A$31,R79=$A$32),ROUND(P79/Q79*VLOOKUP(Y79,'stawki wynagrodzeń'!$A$4:$G$17,HLOOKUP(IF(AND(X79=$A$44,W79=$A$40),$A$41,IF(AND(X79=$A$44,W79=$A$41),$A$42,W79)),'stawki wynagrodzeń'!$D$4:$G$5,2,FALSE),FALSE),2),0))</f>
        <v>0</v>
      </c>
      <c r="AB79" s="116">
        <f>IF(OR(M79="",N79="",P79=""),0,IF(OR(R79=$A$30,R79=$A$31,R79=$A$32),ROUND(P79/Q79*VLOOKUP(Y79,'stawki wynagrodzeń'!$I$4:$O$17,HLOOKUP(IF(AND(X79=$A$44,W79=$A$40),$A$41,IF(AND(X79=$A$44,W79=$A$41),$A$42,W79)),'stawki wynagrodzeń'!$D$4:$G$5,2,FALSE),FALSE),2),0))</f>
        <v>0</v>
      </c>
      <c r="AC79" s="89"/>
      <c r="AD79" s="62" t="s">
        <v>80</v>
      </c>
      <c r="AE79" s="58"/>
      <c r="AF79" s="315"/>
      <c r="AG79" s="123"/>
      <c r="AH79" s="117"/>
      <c r="AI79" s="124">
        <f t="shared" ca="1" si="59"/>
        <v>0</v>
      </c>
      <c r="AJ79" s="45"/>
      <c r="AK79" s="127"/>
      <c r="AL79" s="126"/>
      <c r="AM79" s="320">
        <f>IF($R79=$A$30,ROUND(ROUND('stawki wynagrodzeń'!$O$6*AN79,2),0),0)</f>
        <v>0</v>
      </c>
      <c r="AN79" s="128"/>
      <c r="AO79" s="127"/>
      <c r="AP79" s="126"/>
      <c r="AQ79" s="320">
        <f>IF($R79=$A$30,ROUND(ROUND('stawki wynagrodzeń'!$O$6*AR79,2),0),0)</f>
        <v>0</v>
      </c>
      <c r="AR79" s="128"/>
      <c r="AS79" s="127"/>
      <c r="AT79" s="126"/>
      <c r="AU79" s="320">
        <f>IF($R79=$A$30,ROUND(ROUND('stawki wynagrodzeń'!$O$6*AV79,2),0),0)</f>
        <v>0</v>
      </c>
      <c r="AV79" s="128"/>
      <c r="AW79" s="127"/>
      <c r="AX79" s="126"/>
      <c r="AY79" s="320">
        <f>IF($R79=$A$30,ROUND(ROUND('stawki wynagrodzeń'!$O$6*AZ79,2),0),0)</f>
        <v>0</v>
      </c>
      <c r="AZ79" s="128"/>
      <c r="BA79" s="322">
        <f t="shared" si="60"/>
        <v>0</v>
      </c>
      <c r="BB79" s="323">
        <f t="shared" si="61"/>
        <v>0</v>
      </c>
      <c r="BC79" s="127"/>
      <c r="BD79" s="126"/>
      <c r="BE79" s="136">
        <f t="shared" si="62"/>
        <v>0</v>
      </c>
      <c r="BF79" s="137"/>
      <c r="BG79" s="127"/>
      <c r="BH79" s="126"/>
      <c r="BI79" s="136">
        <f t="shared" si="63"/>
        <v>0</v>
      </c>
      <c r="BJ79" s="137"/>
      <c r="BK79" s="127"/>
      <c r="BL79" s="126"/>
      <c r="BM79" s="136">
        <f t="shared" si="64"/>
        <v>0</v>
      </c>
      <c r="BN79" s="137"/>
      <c r="BO79" s="127"/>
      <c r="BP79" s="126"/>
      <c r="BQ79" s="136">
        <f t="shared" si="65"/>
        <v>0</v>
      </c>
      <c r="BR79" s="137"/>
      <c r="BS79" s="127"/>
      <c r="BT79" s="126"/>
      <c r="BU79" s="136">
        <f t="shared" si="69"/>
        <v>0</v>
      </c>
      <c r="BV79" s="137"/>
      <c r="BW79" s="127"/>
      <c r="BX79" s="126"/>
      <c r="BY79" s="136">
        <f t="shared" si="70"/>
        <v>0</v>
      </c>
      <c r="BZ79" s="137"/>
      <c r="CA79" s="127"/>
      <c r="CB79" s="126"/>
      <c r="CC79" s="136">
        <f t="shared" si="71"/>
        <v>0</v>
      </c>
      <c r="CD79" s="137"/>
      <c r="CE79" s="115">
        <f t="shared" si="72"/>
        <v>0</v>
      </c>
      <c r="CF79" s="409">
        <f t="shared" si="73"/>
        <v>0</v>
      </c>
      <c r="CG79" s="411">
        <f t="shared" ca="1" si="66"/>
        <v>0</v>
      </c>
      <c r="CH79" s="143">
        <f t="shared" ca="1" si="74"/>
        <v>0</v>
      </c>
      <c r="CI79" s="143">
        <f t="shared" ca="1" si="75"/>
        <v>0</v>
      </c>
      <c r="CJ79" s="144" t="str">
        <f t="shared" ca="1" si="76"/>
        <v/>
      </c>
      <c r="CK79" s="34" t="str">
        <f t="shared" si="77"/>
        <v/>
      </c>
      <c r="CL79" s="20"/>
    </row>
    <row r="80" spans="1:90" s="36" customFormat="1" x14ac:dyDescent="0.2">
      <c r="C80" s="37">
        <v>72</v>
      </c>
      <c r="D80" s="75" t="str">
        <f t="shared" si="52"/>
        <v>żż</v>
      </c>
      <c r="E80" s="69">
        <f t="shared" si="53"/>
        <v>0</v>
      </c>
      <c r="F80" s="69">
        <f t="shared" si="54"/>
        <v>0</v>
      </c>
      <c r="G80" s="188">
        <f t="shared" si="67"/>
        <v>0</v>
      </c>
      <c r="H80" s="288" t="str">
        <f t="shared" ca="1" si="55"/>
        <v/>
      </c>
      <c r="I80" s="288" t="str">
        <f t="shared" si="56"/>
        <v/>
      </c>
      <c r="J80" s="289" t="str">
        <f t="shared" si="57"/>
        <v>% stażu pracy</v>
      </c>
      <c r="K80" s="289"/>
      <c r="L80" s="287" t="str">
        <f t="shared" si="58"/>
        <v/>
      </c>
      <c r="M80" s="83"/>
      <c r="N80" s="84"/>
      <c r="O80" s="286"/>
      <c r="P80" s="94"/>
      <c r="Q80" s="95">
        <v>18</v>
      </c>
      <c r="R80" s="61" t="s">
        <v>164</v>
      </c>
      <c r="S80" s="108"/>
      <c r="T80" s="107"/>
      <c r="U80" s="102"/>
      <c r="V80" s="62"/>
      <c r="W80" s="148" t="s">
        <v>68</v>
      </c>
      <c r="X80" s="306" t="s">
        <v>200</v>
      </c>
      <c r="Y80" s="99" t="s">
        <v>104</v>
      </c>
      <c r="Z80" s="100"/>
      <c r="AA80" s="115">
        <f>IF(OR(M80="",N80="",P80=""),0,IF(OR(R80=$A$30,R80=$A$31,R80=$A$32),ROUND(P80/Q80*VLOOKUP(Y80,'stawki wynagrodzeń'!$A$4:$G$17,HLOOKUP(IF(AND(X80=$A$44,W80=$A$40),$A$41,IF(AND(X80=$A$44,W80=$A$41),$A$42,W80)),'stawki wynagrodzeń'!$D$4:$G$5,2,FALSE),FALSE),2),0))</f>
        <v>0</v>
      </c>
      <c r="AB80" s="116">
        <f>IF(OR(M80="",N80="",P80=""),0,IF(OR(R80=$A$30,R80=$A$31,R80=$A$32),ROUND(P80/Q80*VLOOKUP(Y80,'stawki wynagrodzeń'!$I$4:$O$17,HLOOKUP(IF(AND(X80=$A$44,W80=$A$40),$A$41,IF(AND(X80=$A$44,W80=$A$41),$A$42,W80)),'stawki wynagrodzeń'!$D$4:$G$5,2,FALSE),FALSE),2),0))</f>
        <v>0</v>
      </c>
      <c r="AC80" s="89"/>
      <c r="AD80" s="62" t="s">
        <v>80</v>
      </c>
      <c r="AE80" s="58"/>
      <c r="AF80" s="315"/>
      <c r="AG80" s="123"/>
      <c r="AH80" s="117"/>
      <c r="AI80" s="124">
        <f t="shared" ca="1" si="59"/>
        <v>0</v>
      </c>
      <c r="AJ80" s="45"/>
      <c r="AK80" s="127"/>
      <c r="AL80" s="126"/>
      <c r="AM80" s="320">
        <f>IF($R80=$A$30,ROUND(ROUND('stawki wynagrodzeń'!$O$6*AN80,2),0),0)</f>
        <v>0</v>
      </c>
      <c r="AN80" s="128"/>
      <c r="AO80" s="127"/>
      <c r="AP80" s="126"/>
      <c r="AQ80" s="320">
        <f>IF($R80=$A$30,ROUND(ROUND('stawki wynagrodzeń'!$O$6*AR80,2),0),0)</f>
        <v>0</v>
      </c>
      <c r="AR80" s="128"/>
      <c r="AS80" s="127"/>
      <c r="AT80" s="126"/>
      <c r="AU80" s="320">
        <f>IF($R80=$A$30,ROUND(ROUND('stawki wynagrodzeń'!$O$6*AV80,2),0),0)</f>
        <v>0</v>
      </c>
      <c r="AV80" s="128"/>
      <c r="AW80" s="127"/>
      <c r="AX80" s="126"/>
      <c r="AY80" s="320">
        <f>IF($R80=$A$30,ROUND(ROUND('stawki wynagrodzeń'!$O$6*AZ80,2),0),0)</f>
        <v>0</v>
      </c>
      <c r="AZ80" s="128"/>
      <c r="BA80" s="322">
        <f t="shared" si="60"/>
        <v>0</v>
      </c>
      <c r="BB80" s="323">
        <f t="shared" si="61"/>
        <v>0</v>
      </c>
      <c r="BC80" s="127"/>
      <c r="BD80" s="126"/>
      <c r="BE80" s="136">
        <f t="shared" si="62"/>
        <v>0</v>
      </c>
      <c r="BF80" s="137"/>
      <c r="BG80" s="127"/>
      <c r="BH80" s="126"/>
      <c r="BI80" s="136">
        <f t="shared" si="63"/>
        <v>0</v>
      </c>
      <c r="BJ80" s="137"/>
      <c r="BK80" s="127"/>
      <c r="BL80" s="126"/>
      <c r="BM80" s="136">
        <f t="shared" si="64"/>
        <v>0</v>
      </c>
      <c r="BN80" s="137"/>
      <c r="BO80" s="127"/>
      <c r="BP80" s="126"/>
      <c r="BQ80" s="136">
        <f t="shared" si="65"/>
        <v>0</v>
      </c>
      <c r="BR80" s="137"/>
      <c r="BS80" s="127"/>
      <c r="BT80" s="126"/>
      <c r="BU80" s="136">
        <f t="shared" si="69"/>
        <v>0</v>
      </c>
      <c r="BV80" s="137"/>
      <c r="BW80" s="127"/>
      <c r="BX80" s="126"/>
      <c r="BY80" s="136">
        <f t="shared" si="70"/>
        <v>0</v>
      </c>
      <c r="BZ80" s="137"/>
      <c r="CA80" s="127"/>
      <c r="CB80" s="126"/>
      <c r="CC80" s="136">
        <f t="shared" si="71"/>
        <v>0</v>
      </c>
      <c r="CD80" s="137"/>
      <c r="CE80" s="115">
        <f t="shared" si="72"/>
        <v>0</v>
      </c>
      <c r="CF80" s="409">
        <f t="shared" si="73"/>
        <v>0</v>
      </c>
      <c r="CG80" s="411">
        <f t="shared" ca="1" si="66"/>
        <v>0</v>
      </c>
      <c r="CH80" s="143">
        <f t="shared" ca="1" si="74"/>
        <v>0</v>
      </c>
      <c r="CI80" s="143">
        <f t="shared" ca="1" si="75"/>
        <v>0</v>
      </c>
      <c r="CJ80" s="144" t="str">
        <f t="shared" ca="1" si="76"/>
        <v/>
      </c>
      <c r="CK80" s="34" t="str">
        <f t="shared" si="77"/>
        <v/>
      </c>
      <c r="CL80" s="20"/>
    </row>
    <row r="81" spans="3:90" s="36" customFormat="1" x14ac:dyDescent="0.2">
      <c r="C81" s="37">
        <v>73</v>
      </c>
      <c r="D81" s="75" t="str">
        <f t="shared" si="52"/>
        <v>żż</v>
      </c>
      <c r="E81" s="69">
        <f t="shared" si="53"/>
        <v>0</v>
      </c>
      <c r="F81" s="69">
        <f t="shared" si="54"/>
        <v>0</v>
      </c>
      <c r="G81" s="188">
        <f t="shared" si="67"/>
        <v>0</v>
      </c>
      <c r="H81" s="288" t="str">
        <f t="shared" ca="1" si="55"/>
        <v/>
      </c>
      <c r="I81" s="288" t="str">
        <f t="shared" si="56"/>
        <v/>
      </c>
      <c r="J81" s="289" t="str">
        <f t="shared" si="57"/>
        <v>% stażu pracy</v>
      </c>
      <c r="K81" s="289"/>
      <c r="L81" s="287" t="str">
        <f t="shared" si="58"/>
        <v/>
      </c>
      <c r="M81" s="83"/>
      <c r="N81" s="84"/>
      <c r="O81" s="286"/>
      <c r="P81" s="94"/>
      <c r="Q81" s="95">
        <v>18</v>
      </c>
      <c r="R81" s="61" t="s">
        <v>164</v>
      </c>
      <c r="S81" s="108"/>
      <c r="T81" s="107"/>
      <c r="U81" s="102"/>
      <c r="V81" s="62"/>
      <c r="W81" s="148" t="s">
        <v>68</v>
      </c>
      <c r="X81" s="306" t="s">
        <v>200</v>
      </c>
      <c r="Y81" s="99" t="s">
        <v>104</v>
      </c>
      <c r="Z81" s="100"/>
      <c r="AA81" s="115">
        <f>IF(OR(M81="",N81="",P81=""),0,IF(OR(R81=$A$30,R81=$A$31,R81=$A$32),ROUND(P81/Q81*VLOOKUP(Y81,'stawki wynagrodzeń'!$A$4:$G$17,HLOOKUP(IF(AND(X81=$A$44,W81=$A$40),$A$41,IF(AND(X81=$A$44,W81=$A$41),$A$42,W81)),'stawki wynagrodzeń'!$D$4:$G$5,2,FALSE),FALSE),2),0))</f>
        <v>0</v>
      </c>
      <c r="AB81" s="116">
        <f>IF(OR(M81="",N81="",P81=""),0,IF(OR(R81=$A$30,R81=$A$31,R81=$A$32),ROUND(P81/Q81*VLOOKUP(Y81,'stawki wynagrodzeń'!$I$4:$O$17,HLOOKUP(IF(AND(X81=$A$44,W81=$A$40),$A$41,IF(AND(X81=$A$44,W81=$A$41),$A$42,W81)),'stawki wynagrodzeń'!$D$4:$G$5,2,FALSE),FALSE),2),0))</f>
        <v>0</v>
      </c>
      <c r="AC81" s="89"/>
      <c r="AD81" s="62" t="s">
        <v>80</v>
      </c>
      <c r="AE81" s="58"/>
      <c r="AF81" s="315"/>
      <c r="AG81" s="123"/>
      <c r="AH81" s="117"/>
      <c r="AI81" s="124">
        <f t="shared" ca="1" si="59"/>
        <v>0</v>
      </c>
      <c r="AJ81" s="45"/>
      <c r="AK81" s="127"/>
      <c r="AL81" s="126"/>
      <c r="AM81" s="320">
        <f>IF($R81=$A$30,ROUND(ROUND('stawki wynagrodzeń'!$O$6*AN81,2),0),0)</f>
        <v>0</v>
      </c>
      <c r="AN81" s="128"/>
      <c r="AO81" s="127"/>
      <c r="AP81" s="126"/>
      <c r="AQ81" s="320">
        <f>IF($R81=$A$30,ROUND(ROUND('stawki wynagrodzeń'!$O$6*AR81,2),0),0)</f>
        <v>0</v>
      </c>
      <c r="AR81" s="128"/>
      <c r="AS81" s="127"/>
      <c r="AT81" s="126"/>
      <c r="AU81" s="320">
        <f>IF($R81=$A$30,ROUND(ROUND('stawki wynagrodzeń'!$O$6*AV81,2),0),0)</f>
        <v>0</v>
      </c>
      <c r="AV81" s="128"/>
      <c r="AW81" s="127"/>
      <c r="AX81" s="126"/>
      <c r="AY81" s="320">
        <f>IF($R81=$A$30,ROUND(ROUND('stawki wynagrodzeń'!$O$6*AZ81,2),0),0)</f>
        <v>0</v>
      </c>
      <c r="AZ81" s="128"/>
      <c r="BA81" s="322">
        <f t="shared" si="60"/>
        <v>0</v>
      </c>
      <c r="BB81" s="323">
        <f t="shared" si="61"/>
        <v>0</v>
      </c>
      <c r="BC81" s="127"/>
      <c r="BD81" s="126"/>
      <c r="BE81" s="136">
        <f t="shared" si="62"/>
        <v>0</v>
      </c>
      <c r="BF81" s="137"/>
      <c r="BG81" s="127"/>
      <c r="BH81" s="126"/>
      <c r="BI81" s="136">
        <f t="shared" si="63"/>
        <v>0</v>
      </c>
      <c r="BJ81" s="137"/>
      <c r="BK81" s="127"/>
      <c r="BL81" s="126"/>
      <c r="BM81" s="136">
        <f t="shared" si="64"/>
        <v>0</v>
      </c>
      <c r="BN81" s="137"/>
      <c r="BO81" s="127"/>
      <c r="BP81" s="126"/>
      <c r="BQ81" s="136">
        <f t="shared" si="65"/>
        <v>0</v>
      </c>
      <c r="BR81" s="137"/>
      <c r="BS81" s="127"/>
      <c r="BT81" s="126"/>
      <c r="BU81" s="136">
        <f t="shared" si="69"/>
        <v>0</v>
      </c>
      <c r="BV81" s="137"/>
      <c r="BW81" s="127"/>
      <c r="BX81" s="126"/>
      <c r="BY81" s="136">
        <f t="shared" si="70"/>
        <v>0</v>
      </c>
      <c r="BZ81" s="137"/>
      <c r="CA81" s="127"/>
      <c r="CB81" s="126"/>
      <c r="CC81" s="136">
        <f t="shared" si="71"/>
        <v>0</v>
      </c>
      <c r="CD81" s="137"/>
      <c r="CE81" s="115">
        <f t="shared" si="72"/>
        <v>0</v>
      </c>
      <c r="CF81" s="409">
        <f t="shared" si="73"/>
        <v>0</v>
      </c>
      <c r="CG81" s="411">
        <f t="shared" ca="1" si="66"/>
        <v>0</v>
      </c>
      <c r="CH81" s="143">
        <f t="shared" ca="1" si="74"/>
        <v>0</v>
      </c>
      <c r="CI81" s="143">
        <f t="shared" ca="1" si="75"/>
        <v>0</v>
      </c>
      <c r="CJ81" s="144" t="str">
        <f t="shared" ca="1" si="76"/>
        <v/>
      </c>
      <c r="CK81" s="34" t="str">
        <f t="shared" si="77"/>
        <v/>
      </c>
      <c r="CL81" s="20"/>
    </row>
    <row r="82" spans="3:90" s="36" customFormat="1" x14ac:dyDescent="0.2">
      <c r="C82" s="37">
        <v>74</v>
      </c>
      <c r="D82" s="75" t="str">
        <f t="shared" si="52"/>
        <v>żż</v>
      </c>
      <c r="E82" s="69">
        <f t="shared" si="53"/>
        <v>0</v>
      </c>
      <c r="F82" s="69">
        <f t="shared" si="54"/>
        <v>0</v>
      </c>
      <c r="G82" s="188">
        <f t="shared" si="67"/>
        <v>0</v>
      </c>
      <c r="H82" s="288" t="str">
        <f t="shared" ca="1" si="55"/>
        <v/>
      </c>
      <c r="I82" s="288" t="str">
        <f t="shared" si="56"/>
        <v/>
      </c>
      <c r="J82" s="289" t="str">
        <f t="shared" si="57"/>
        <v>% stażu pracy</v>
      </c>
      <c r="K82" s="289"/>
      <c r="L82" s="287" t="str">
        <f t="shared" si="58"/>
        <v/>
      </c>
      <c r="M82" s="83"/>
      <c r="N82" s="84"/>
      <c r="O82" s="286"/>
      <c r="P82" s="94"/>
      <c r="Q82" s="95">
        <v>18</v>
      </c>
      <c r="R82" s="61" t="s">
        <v>164</v>
      </c>
      <c r="S82" s="108"/>
      <c r="T82" s="107"/>
      <c r="U82" s="102"/>
      <c r="V82" s="62"/>
      <c r="W82" s="148" t="s">
        <v>68</v>
      </c>
      <c r="X82" s="306" t="s">
        <v>200</v>
      </c>
      <c r="Y82" s="99" t="s">
        <v>104</v>
      </c>
      <c r="Z82" s="100"/>
      <c r="AA82" s="115">
        <f>IF(OR(M82="",N82="",P82=""),0,IF(OR(R82=$A$30,R82=$A$31,R82=$A$32),ROUND(P82/Q82*VLOOKUP(Y82,'stawki wynagrodzeń'!$A$4:$G$17,HLOOKUP(IF(AND(X82=$A$44,W82=$A$40),$A$41,IF(AND(X82=$A$44,W82=$A$41),$A$42,W82)),'stawki wynagrodzeń'!$D$4:$G$5,2,FALSE),FALSE),2),0))</f>
        <v>0</v>
      </c>
      <c r="AB82" s="116">
        <f>IF(OR(M82="",N82="",P82=""),0,IF(OR(R82=$A$30,R82=$A$31,R82=$A$32),ROUND(P82/Q82*VLOOKUP(Y82,'stawki wynagrodzeń'!$I$4:$O$17,HLOOKUP(IF(AND(X82=$A$44,W82=$A$40),$A$41,IF(AND(X82=$A$44,W82=$A$41),$A$42,W82)),'stawki wynagrodzeń'!$D$4:$G$5,2,FALSE),FALSE),2),0))</f>
        <v>0</v>
      </c>
      <c r="AC82" s="89"/>
      <c r="AD82" s="62" t="s">
        <v>80</v>
      </c>
      <c r="AE82" s="58"/>
      <c r="AF82" s="315"/>
      <c r="AG82" s="123"/>
      <c r="AH82" s="117"/>
      <c r="AI82" s="124">
        <f t="shared" ca="1" si="59"/>
        <v>0</v>
      </c>
      <c r="AJ82" s="45"/>
      <c r="AK82" s="127"/>
      <c r="AL82" s="126"/>
      <c r="AM82" s="320">
        <f>IF($R82=$A$30,ROUND(ROUND('stawki wynagrodzeń'!$O$6*AN82,2),0),0)</f>
        <v>0</v>
      </c>
      <c r="AN82" s="128"/>
      <c r="AO82" s="127"/>
      <c r="AP82" s="126"/>
      <c r="AQ82" s="320">
        <f>IF($R82=$A$30,ROUND(ROUND('stawki wynagrodzeń'!$O$6*AR82,2),0),0)</f>
        <v>0</v>
      </c>
      <c r="AR82" s="128"/>
      <c r="AS82" s="127"/>
      <c r="AT82" s="126"/>
      <c r="AU82" s="320">
        <f>IF($R82=$A$30,ROUND(ROUND('stawki wynagrodzeń'!$O$6*AV82,2),0),0)</f>
        <v>0</v>
      </c>
      <c r="AV82" s="128"/>
      <c r="AW82" s="127"/>
      <c r="AX82" s="126"/>
      <c r="AY82" s="320">
        <f>IF($R82=$A$30,ROUND(ROUND('stawki wynagrodzeń'!$O$6*AZ82,2),0),0)</f>
        <v>0</v>
      </c>
      <c r="AZ82" s="128"/>
      <c r="BA82" s="322">
        <f t="shared" si="60"/>
        <v>0</v>
      </c>
      <c r="BB82" s="323">
        <f t="shared" si="61"/>
        <v>0</v>
      </c>
      <c r="BC82" s="127"/>
      <c r="BD82" s="126"/>
      <c r="BE82" s="136">
        <f t="shared" si="62"/>
        <v>0</v>
      </c>
      <c r="BF82" s="137"/>
      <c r="BG82" s="127"/>
      <c r="BH82" s="126"/>
      <c r="BI82" s="136">
        <f t="shared" si="63"/>
        <v>0</v>
      </c>
      <c r="BJ82" s="137"/>
      <c r="BK82" s="127"/>
      <c r="BL82" s="126"/>
      <c r="BM82" s="136">
        <f t="shared" si="64"/>
        <v>0</v>
      </c>
      <c r="BN82" s="137"/>
      <c r="BO82" s="127"/>
      <c r="BP82" s="126"/>
      <c r="BQ82" s="136">
        <f t="shared" si="65"/>
        <v>0</v>
      </c>
      <c r="BR82" s="137"/>
      <c r="BS82" s="127"/>
      <c r="BT82" s="126"/>
      <c r="BU82" s="136">
        <f t="shared" si="69"/>
        <v>0</v>
      </c>
      <c r="BV82" s="137"/>
      <c r="BW82" s="127"/>
      <c r="BX82" s="126"/>
      <c r="BY82" s="136">
        <f t="shared" si="70"/>
        <v>0</v>
      </c>
      <c r="BZ82" s="137"/>
      <c r="CA82" s="127"/>
      <c r="CB82" s="126"/>
      <c r="CC82" s="136">
        <f t="shared" si="71"/>
        <v>0</v>
      </c>
      <c r="CD82" s="137"/>
      <c r="CE82" s="115">
        <f t="shared" si="72"/>
        <v>0</v>
      </c>
      <c r="CF82" s="409">
        <f t="shared" si="73"/>
        <v>0</v>
      </c>
      <c r="CG82" s="411">
        <f t="shared" ca="1" si="66"/>
        <v>0</v>
      </c>
      <c r="CH82" s="143">
        <f t="shared" ca="1" si="74"/>
        <v>0</v>
      </c>
      <c r="CI82" s="143">
        <f t="shared" ca="1" si="75"/>
        <v>0</v>
      </c>
      <c r="CJ82" s="144" t="str">
        <f t="shared" ca="1" si="76"/>
        <v/>
      </c>
      <c r="CK82" s="34" t="str">
        <f t="shared" si="77"/>
        <v/>
      </c>
      <c r="CL82" s="20"/>
    </row>
    <row r="83" spans="3:90" s="36" customFormat="1" x14ac:dyDescent="0.2">
      <c r="C83" s="37">
        <v>75</v>
      </c>
      <c r="D83" s="75" t="str">
        <f t="shared" si="52"/>
        <v>żż</v>
      </c>
      <c r="E83" s="69">
        <f t="shared" si="53"/>
        <v>0</v>
      </c>
      <c r="F83" s="69">
        <f t="shared" si="54"/>
        <v>0</v>
      </c>
      <c r="G83" s="188">
        <f t="shared" si="67"/>
        <v>0</v>
      </c>
      <c r="H83" s="288" t="str">
        <f t="shared" ca="1" si="55"/>
        <v/>
      </c>
      <c r="I83" s="288" t="str">
        <f t="shared" si="56"/>
        <v/>
      </c>
      <c r="J83" s="289" t="str">
        <f t="shared" si="57"/>
        <v>% stażu pracy</v>
      </c>
      <c r="K83" s="289"/>
      <c r="L83" s="287" t="str">
        <f t="shared" si="58"/>
        <v/>
      </c>
      <c r="M83" s="83"/>
      <c r="N83" s="84"/>
      <c r="O83" s="286"/>
      <c r="P83" s="94"/>
      <c r="Q83" s="95">
        <v>18</v>
      </c>
      <c r="R83" s="61" t="s">
        <v>164</v>
      </c>
      <c r="S83" s="108"/>
      <c r="T83" s="107"/>
      <c r="U83" s="102"/>
      <c r="V83" s="62"/>
      <c r="W83" s="148" t="s">
        <v>68</v>
      </c>
      <c r="X83" s="306" t="s">
        <v>200</v>
      </c>
      <c r="Y83" s="99" t="s">
        <v>104</v>
      </c>
      <c r="Z83" s="100"/>
      <c r="AA83" s="115">
        <f>IF(OR(M83="",N83="",P83=""),0,IF(OR(R83=$A$30,R83=$A$31,R83=$A$32),ROUND(P83/Q83*VLOOKUP(Y83,'stawki wynagrodzeń'!$A$4:$G$17,HLOOKUP(IF(AND(X83=$A$44,W83=$A$40),$A$41,IF(AND(X83=$A$44,W83=$A$41),$A$42,W83)),'stawki wynagrodzeń'!$D$4:$G$5,2,FALSE),FALSE),2),0))</f>
        <v>0</v>
      </c>
      <c r="AB83" s="116">
        <f>IF(OR(M83="",N83="",P83=""),0,IF(OR(R83=$A$30,R83=$A$31,R83=$A$32),ROUND(P83/Q83*VLOOKUP(Y83,'stawki wynagrodzeń'!$I$4:$O$17,HLOOKUP(IF(AND(X83=$A$44,W83=$A$40),$A$41,IF(AND(X83=$A$44,W83=$A$41),$A$42,W83)),'stawki wynagrodzeń'!$D$4:$G$5,2,FALSE),FALSE),2),0))</f>
        <v>0</v>
      </c>
      <c r="AC83" s="89"/>
      <c r="AD83" s="62" t="s">
        <v>80</v>
      </c>
      <c r="AE83" s="58"/>
      <c r="AF83" s="315"/>
      <c r="AG83" s="123"/>
      <c r="AH83" s="117"/>
      <c r="AI83" s="124">
        <f t="shared" ca="1" si="59"/>
        <v>0</v>
      </c>
      <c r="AJ83" s="45"/>
      <c r="AK83" s="127"/>
      <c r="AL83" s="126"/>
      <c r="AM83" s="320">
        <f>IF($R83=$A$30,ROUND(ROUND('stawki wynagrodzeń'!$O$6*AN83,2),0),0)</f>
        <v>0</v>
      </c>
      <c r="AN83" s="128"/>
      <c r="AO83" s="127"/>
      <c r="AP83" s="126"/>
      <c r="AQ83" s="320">
        <f>IF($R83=$A$30,ROUND(ROUND('stawki wynagrodzeń'!$O$6*AR83,2),0),0)</f>
        <v>0</v>
      </c>
      <c r="AR83" s="128"/>
      <c r="AS83" s="127"/>
      <c r="AT83" s="126"/>
      <c r="AU83" s="320">
        <f>IF($R83=$A$30,ROUND(ROUND('stawki wynagrodzeń'!$O$6*AV83,2),0),0)</f>
        <v>0</v>
      </c>
      <c r="AV83" s="128"/>
      <c r="AW83" s="127"/>
      <c r="AX83" s="126"/>
      <c r="AY83" s="320">
        <f>IF($R83=$A$30,ROUND(ROUND('stawki wynagrodzeń'!$O$6*AZ83,2),0),0)</f>
        <v>0</v>
      </c>
      <c r="AZ83" s="128"/>
      <c r="BA83" s="322">
        <f t="shared" si="60"/>
        <v>0</v>
      </c>
      <c r="BB83" s="323">
        <f t="shared" si="61"/>
        <v>0</v>
      </c>
      <c r="BC83" s="127"/>
      <c r="BD83" s="126"/>
      <c r="BE83" s="136">
        <f t="shared" si="62"/>
        <v>0</v>
      </c>
      <c r="BF83" s="137"/>
      <c r="BG83" s="127"/>
      <c r="BH83" s="126"/>
      <c r="BI83" s="136">
        <f t="shared" si="63"/>
        <v>0</v>
      </c>
      <c r="BJ83" s="137"/>
      <c r="BK83" s="127"/>
      <c r="BL83" s="126"/>
      <c r="BM83" s="136">
        <f t="shared" si="64"/>
        <v>0</v>
      </c>
      <c r="BN83" s="137"/>
      <c r="BO83" s="127"/>
      <c r="BP83" s="126"/>
      <c r="BQ83" s="136">
        <f t="shared" si="65"/>
        <v>0</v>
      </c>
      <c r="BR83" s="137"/>
      <c r="BS83" s="127"/>
      <c r="BT83" s="126"/>
      <c r="BU83" s="136">
        <f t="shared" si="69"/>
        <v>0</v>
      </c>
      <c r="BV83" s="137"/>
      <c r="BW83" s="127"/>
      <c r="BX83" s="126"/>
      <c r="BY83" s="136">
        <f t="shared" si="70"/>
        <v>0</v>
      </c>
      <c r="BZ83" s="137"/>
      <c r="CA83" s="127"/>
      <c r="CB83" s="126"/>
      <c r="CC83" s="136">
        <f t="shared" si="71"/>
        <v>0</v>
      </c>
      <c r="CD83" s="137"/>
      <c r="CE83" s="115">
        <f t="shared" si="72"/>
        <v>0</v>
      </c>
      <c r="CF83" s="409">
        <f t="shared" si="73"/>
        <v>0</v>
      </c>
      <c r="CG83" s="411">
        <f t="shared" ca="1" si="66"/>
        <v>0</v>
      </c>
      <c r="CH83" s="143">
        <f t="shared" ca="1" si="74"/>
        <v>0</v>
      </c>
      <c r="CI83" s="143">
        <f t="shared" ca="1" si="75"/>
        <v>0</v>
      </c>
      <c r="CJ83" s="144" t="str">
        <f t="shared" ca="1" si="76"/>
        <v/>
      </c>
      <c r="CK83" s="34" t="str">
        <f t="shared" si="77"/>
        <v/>
      </c>
      <c r="CL83" s="20"/>
    </row>
    <row r="84" spans="3:90" s="36" customFormat="1" x14ac:dyDescent="0.2">
      <c r="C84" s="37">
        <v>76</v>
      </c>
      <c r="D84" s="75" t="str">
        <f t="shared" si="52"/>
        <v>żż</v>
      </c>
      <c r="E84" s="69">
        <f t="shared" si="53"/>
        <v>0</v>
      </c>
      <c r="F84" s="69">
        <f t="shared" si="54"/>
        <v>0</v>
      </c>
      <c r="G84" s="188">
        <f t="shared" si="67"/>
        <v>0</v>
      </c>
      <c r="H84" s="288" t="str">
        <f t="shared" ca="1" si="55"/>
        <v/>
      </c>
      <c r="I84" s="288" t="str">
        <f t="shared" si="56"/>
        <v/>
      </c>
      <c r="J84" s="289" t="str">
        <f t="shared" si="57"/>
        <v>% stażu pracy</v>
      </c>
      <c r="K84" s="289"/>
      <c r="L84" s="287" t="str">
        <f t="shared" si="58"/>
        <v/>
      </c>
      <c r="M84" s="83"/>
      <c r="N84" s="84"/>
      <c r="O84" s="286"/>
      <c r="P84" s="94"/>
      <c r="Q84" s="95">
        <v>18</v>
      </c>
      <c r="R84" s="61" t="s">
        <v>164</v>
      </c>
      <c r="S84" s="108"/>
      <c r="T84" s="107"/>
      <c r="U84" s="102"/>
      <c r="V84" s="62"/>
      <c r="W84" s="148" t="s">
        <v>68</v>
      </c>
      <c r="X84" s="306" t="s">
        <v>200</v>
      </c>
      <c r="Y84" s="99" t="s">
        <v>104</v>
      </c>
      <c r="Z84" s="100"/>
      <c r="AA84" s="115">
        <f>IF(OR(M84="",N84="",P84=""),0,IF(OR(R84=$A$30,R84=$A$31,R84=$A$32),ROUND(P84/Q84*VLOOKUP(Y84,'stawki wynagrodzeń'!$A$4:$G$17,HLOOKUP(IF(AND(X84=$A$44,W84=$A$40),$A$41,IF(AND(X84=$A$44,W84=$A$41),$A$42,W84)),'stawki wynagrodzeń'!$D$4:$G$5,2,FALSE),FALSE),2),0))</f>
        <v>0</v>
      </c>
      <c r="AB84" s="116">
        <f>IF(OR(M84="",N84="",P84=""),0,IF(OR(R84=$A$30,R84=$A$31,R84=$A$32),ROUND(P84/Q84*VLOOKUP(Y84,'stawki wynagrodzeń'!$I$4:$O$17,HLOOKUP(IF(AND(X84=$A$44,W84=$A$40),$A$41,IF(AND(X84=$A$44,W84=$A$41),$A$42,W84)),'stawki wynagrodzeń'!$D$4:$G$5,2,FALSE),FALSE),2),0))</f>
        <v>0</v>
      </c>
      <c r="AC84" s="89"/>
      <c r="AD84" s="62" t="s">
        <v>80</v>
      </c>
      <c r="AE84" s="58"/>
      <c r="AF84" s="315"/>
      <c r="AG84" s="123"/>
      <c r="AH84" s="117"/>
      <c r="AI84" s="124">
        <f t="shared" ca="1" si="59"/>
        <v>0</v>
      </c>
      <c r="AJ84" s="45"/>
      <c r="AK84" s="127"/>
      <c r="AL84" s="126"/>
      <c r="AM84" s="320">
        <f>IF($R84=$A$30,ROUND(ROUND('stawki wynagrodzeń'!$O$6*AN84,2),0),0)</f>
        <v>0</v>
      </c>
      <c r="AN84" s="128"/>
      <c r="AO84" s="127"/>
      <c r="AP84" s="126"/>
      <c r="AQ84" s="320">
        <f>IF($R84=$A$30,ROUND(ROUND('stawki wynagrodzeń'!$O$6*AR84,2),0),0)</f>
        <v>0</v>
      </c>
      <c r="AR84" s="128"/>
      <c r="AS84" s="127"/>
      <c r="AT84" s="126"/>
      <c r="AU84" s="320">
        <f>IF($R84=$A$30,ROUND(ROUND('stawki wynagrodzeń'!$O$6*AV84,2),0),0)</f>
        <v>0</v>
      </c>
      <c r="AV84" s="128"/>
      <c r="AW84" s="127"/>
      <c r="AX84" s="126"/>
      <c r="AY84" s="320">
        <f>IF($R84=$A$30,ROUND(ROUND('stawki wynagrodzeń'!$O$6*AZ84,2),0),0)</f>
        <v>0</v>
      </c>
      <c r="AZ84" s="128"/>
      <c r="BA84" s="322">
        <f t="shared" si="60"/>
        <v>0</v>
      </c>
      <c r="BB84" s="323">
        <f t="shared" si="61"/>
        <v>0</v>
      </c>
      <c r="BC84" s="127"/>
      <c r="BD84" s="126"/>
      <c r="BE84" s="136">
        <f t="shared" si="62"/>
        <v>0</v>
      </c>
      <c r="BF84" s="137"/>
      <c r="BG84" s="127"/>
      <c r="BH84" s="126"/>
      <c r="BI84" s="136">
        <f t="shared" si="63"/>
        <v>0</v>
      </c>
      <c r="BJ84" s="137"/>
      <c r="BK84" s="127"/>
      <c r="BL84" s="126"/>
      <c r="BM84" s="136">
        <f t="shared" si="64"/>
        <v>0</v>
      </c>
      <c r="BN84" s="137"/>
      <c r="BO84" s="127"/>
      <c r="BP84" s="126"/>
      <c r="BQ84" s="136">
        <f t="shared" si="65"/>
        <v>0</v>
      </c>
      <c r="BR84" s="137"/>
      <c r="BS84" s="127"/>
      <c r="BT84" s="126"/>
      <c r="BU84" s="136">
        <f t="shared" si="69"/>
        <v>0</v>
      </c>
      <c r="BV84" s="137"/>
      <c r="BW84" s="127"/>
      <c r="BX84" s="126"/>
      <c r="BY84" s="136">
        <f t="shared" si="70"/>
        <v>0</v>
      </c>
      <c r="BZ84" s="137"/>
      <c r="CA84" s="127"/>
      <c r="CB84" s="126"/>
      <c r="CC84" s="136">
        <f t="shared" si="71"/>
        <v>0</v>
      </c>
      <c r="CD84" s="137"/>
      <c r="CE84" s="115">
        <f t="shared" si="72"/>
        <v>0</v>
      </c>
      <c r="CF84" s="409">
        <f t="shared" si="73"/>
        <v>0</v>
      </c>
      <c r="CG84" s="411">
        <f t="shared" ca="1" si="66"/>
        <v>0</v>
      </c>
      <c r="CH84" s="143">
        <f t="shared" ca="1" si="74"/>
        <v>0</v>
      </c>
      <c r="CI84" s="143">
        <f t="shared" ca="1" si="75"/>
        <v>0</v>
      </c>
      <c r="CJ84" s="144" t="str">
        <f t="shared" ca="1" si="76"/>
        <v/>
      </c>
      <c r="CK84" s="34" t="str">
        <f t="shared" si="77"/>
        <v/>
      </c>
      <c r="CL84" s="20"/>
    </row>
    <row r="85" spans="3:90" s="36" customFormat="1" x14ac:dyDescent="0.2">
      <c r="C85" s="37">
        <v>77</v>
      </c>
      <c r="D85" s="75" t="str">
        <f t="shared" si="52"/>
        <v>żż</v>
      </c>
      <c r="E85" s="69">
        <f t="shared" si="53"/>
        <v>0</v>
      </c>
      <c r="F85" s="69">
        <f t="shared" si="54"/>
        <v>0</v>
      </c>
      <c r="G85" s="188">
        <f t="shared" si="67"/>
        <v>0</v>
      </c>
      <c r="H85" s="288" t="str">
        <f t="shared" ca="1" si="55"/>
        <v/>
      </c>
      <c r="I85" s="288" t="str">
        <f t="shared" si="56"/>
        <v/>
      </c>
      <c r="J85" s="289" t="str">
        <f t="shared" si="57"/>
        <v>% stażu pracy</v>
      </c>
      <c r="K85" s="289"/>
      <c r="L85" s="287" t="str">
        <f t="shared" si="58"/>
        <v/>
      </c>
      <c r="M85" s="83"/>
      <c r="N85" s="84"/>
      <c r="O85" s="286"/>
      <c r="P85" s="94"/>
      <c r="Q85" s="95">
        <v>18</v>
      </c>
      <c r="R85" s="61" t="s">
        <v>164</v>
      </c>
      <c r="S85" s="108"/>
      <c r="T85" s="107"/>
      <c r="U85" s="102"/>
      <c r="V85" s="62"/>
      <c r="W85" s="148" t="s">
        <v>68</v>
      </c>
      <c r="X85" s="306" t="s">
        <v>200</v>
      </c>
      <c r="Y85" s="99" t="s">
        <v>104</v>
      </c>
      <c r="Z85" s="100"/>
      <c r="AA85" s="115">
        <f>IF(OR(M85="",N85="",P85=""),0,IF(OR(R85=$A$30,R85=$A$31,R85=$A$32),ROUND(P85/Q85*VLOOKUP(Y85,'stawki wynagrodzeń'!$A$4:$G$17,HLOOKUP(IF(AND(X85=$A$44,W85=$A$40),$A$41,IF(AND(X85=$A$44,W85=$A$41),$A$42,W85)),'stawki wynagrodzeń'!$D$4:$G$5,2,FALSE),FALSE),2),0))</f>
        <v>0</v>
      </c>
      <c r="AB85" s="116">
        <f>IF(OR(M85="",N85="",P85=""),0,IF(OR(R85=$A$30,R85=$A$31,R85=$A$32),ROUND(P85/Q85*VLOOKUP(Y85,'stawki wynagrodzeń'!$I$4:$O$17,HLOOKUP(IF(AND(X85=$A$44,W85=$A$40),$A$41,IF(AND(X85=$A$44,W85=$A$41),$A$42,W85)),'stawki wynagrodzeń'!$D$4:$G$5,2,FALSE),FALSE),2),0))</f>
        <v>0</v>
      </c>
      <c r="AC85" s="89"/>
      <c r="AD85" s="62" t="s">
        <v>80</v>
      </c>
      <c r="AE85" s="58"/>
      <c r="AF85" s="315"/>
      <c r="AG85" s="123"/>
      <c r="AH85" s="117"/>
      <c r="AI85" s="124">
        <f t="shared" ca="1" si="59"/>
        <v>0</v>
      </c>
      <c r="AJ85" s="45"/>
      <c r="AK85" s="127"/>
      <c r="AL85" s="126"/>
      <c r="AM85" s="320">
        <f>IF($R85=$A$30,ROUND(ROUND('stawki wynagrodzeń'!$O$6*AN85,2),0),0)</f>
        <v>0</v>
      </c>
      <c r="AN85" s="128"/>
      <c r="AO85" s="127"/>
      <c r="AP85" s="126"/>
      <c r="AQ85" s="320">
        <f>IF($R85=$A$30,ROUND(ROUND('stawki wynagrodzeń'!$O$6*AR85,2),0),0)</f>
        <v>0</v>
      </c>
      <c r="AR85" s="128"/>
      <c r="AS85" s="127"/>
      <c r="AT85" s="126"/>
      <c r="AU85" s="320">
        <f>IF($R85=$A$30,ROUND(ROUND('stawki wynagrodzeń'!$O$6*AV85,2),0),0)</f>
        <v>0</v>
      </c>
      <c r="AV85" s="128"/>
      <c r="AW85" s="127"/>
      <c r="AX85" s="126"/>
      <c r="AY85" s="320">
        <f>IF($R85=$A$30,ROUND(ROUND('stawki wynagrodzeń'!$O$6*AZ85,2),0),0)</f>
        <v>0</v>
      </c>
      <c r="AZ85" s="128"/>
      <c r="BA85" s="322">
        <f t="shared" si="60"/>
        <v>0</v>
      </c>
      <c r="BB85" s="323">
        <f t="shared" si="61"/>
        <v>0</v>
      </c>
      <c r="BC85" s="127"/>
      <c r="BD85" s="126"/>
      <c r="BE85" s="136">
        <f t="shared" si="62"/>
        <v>0</v>
      </c>
      <c r="BF85" s="137"/>
      <c r="BG85" s="127"/>
      <c r="BH85" s="126"/>
      <c r="BI85" s="136">
        <f t="shared" si="63"/>
        <v>0</v>
      </c>
      <c r="BJ85" s="137"/>
      <c r="BK85" s="127"/>
      <c r="BL85" s="126"/>
      <c r="BM85" s="136">
        <f t="shared" si="64"/>
        <v>0</v>
      </c>
      <c r="BN85" s="137"/>
      <c r="BO85" s="127"/>
      <c r="BP85" s="126"/>
      <c r="BQ85" s="136">
        <f t="shared" si="65"/>
        <v>0</v>
      </c>
      <c r="BR85" s="137"/>
      <c r="BS85" s="127"/>
      <c r="BT85" s="126"/>
      <c r="BU85" s="136">
        <f t="shared" si="69"/>
        <v>0</v>
      </c>
      <c r="BV85" s="137"/>
      <c r="BW85" s="127"/>
      <c r="BX85" s="126"/>
      <c r="BY85" s="136">
        <f t="shared" si="70"/>
        <v>0</v>
      </c>
      <c r="BZ85" s="137"/>
      <c r="CA85" s="127"/>
      <c r="CB85" s="126"/>
      <c r="CC85" s="136">
        <f t="shared" si="71"/>
        <v>0</v>
      </c>
      <c r="CD85" s="137"/>
      <c r="CE85" s="115">
        <f t="shared" si="72"/>
        <v>0</v>
      </c>
      <c r="CF85" s="409">
        <f t="shared" si="73"/>
        <v>0</v>
      </c>
      <c r="CG85" s="411">
        <f t="shared" ca="1" si="66"/>
        <v>0</v>
      </c>
      <c r="CH85" s="143">
        <f t="shared" ca="1" si="74"/>
        <v>0</v>
      </c>
      <c r="CI85" s="143">
        <f t="shared" ca="1" si="75"/>
        <v>0</v>
      </c>
      <c r="CJ85" s="144" t="str">
        <f t="shared" ca="1" si="76"/>
        <v/>
      </c>
      <c r="CK85" s="34" t="str">
        <f t="shared" si="77"/>
        <v/>
      </c>
      <c r="CL85" s="20"/>
    </row>
    <row r="86" spans="3:90" s="36" customFormat="1" x14ac:dyDescent="0.2">
      <c r="C86" s="37">
        <v>78</v>
      </c>
      <c r="D86" s="75" t="str">
        <f t="shared" si="52"/>
        <v>żż</v>
      </c>
      <c r="E86" s="69">
        <f t="shared" si="53"/>
        <v>0</v>
      </c>
      <c r="F86" s="69">
        <f t="shared" si="54"/>
        <v>0</v>
      </c>
      <c r="G86" s="188">
        <f t="shared" si="67"/>
        <v>0</v>
      </c>
      <c r="H86" s="288" t="str">
        <f t="shared" ca="1" si="55"/>
        <v/>
      </c>
      <c r="I86" s="288" t="str">
        <f t="shared" si="56"/>
        <v/>
      </c>
      <c r="J86" s="289" t="str">
        <f t="shared" si="57"/>
        <v>% stażu pracy</v>
      </c>
      <c r="K86" s="289"/>
      <c r="L86" s="287" t="str">
        <f t="shared" si="58"/>
        <v/>
      </c>
      <c r="M86" s="83"/>
      <c r="N86" s="84"/>
      <c r="O86" s="286"/>
      <c r="P86" s="94"/>
      <c r="Q86" s="95">
        <v>18</v>
      </c>
      <c r="R86" s="61" t="s">
        <v>164</v>
      </c>
      <c r="S86" s="108"/>
      <c r="T86" s="107"/>
      <c r="U86" s="102"/>
      <c r="V86" s="62"/>
      <c r="W86" s="148" t="s">
        <v>68</v>
      </c>
      <c r="X86" s="306" t="s">
        <v>200</v>
      </c>
      <c r="Y86" s="99" t="s">
        <v>104</v>
      </c>
      <c r="Z86" s="100"/>
      <c r="AA86" s="115">
        <f>IF(OR(M86="",N86="",P86=""),0,IF(OR(R86=$A$30,R86=$A$31,R86=$A$32),ROUND(P86/Q86*VLOOKUP(Y86,'stawki wynagrodzeń'!$A$4:$G$17,HLOOKUP(IF(AND(X86=$A$44,W86=$A$40),$A$41,IF(AND(X86=$A$44,W86=$A$41),$A$42,W86)),'stawki wynagrodzeń'!$D$4:$G$5,2,FALSE),FALSE),2),0))</f>
        <v>0</v>
      </c>
      <c r="AB86" s="116">
        <f>IF(OR(M86="",N86="",P86=""),0,IF(OR(R86=$A$30,R86=$A$31,R86=$A$32),ROUND(P86/Q86*VLOOKUP(Y86,'stawki wynagrodzeń'!$I$4:$O$17,HLOOKUP(IF(AND(X86=$A$44,W86=$A$40),$A$41,IF(AND(X86=$A$44,W86=$A$41),$A$42,W86)),'stawki wynagrodzeń'!$D$4:$G$5,2,FALSE),FALSE),2),0))</f>
        <v>0</v>
      </c>
      <c r="AC86" s="89"/>
      <c r="AD86" s="62" t="s">
        <v>80</v>
      </c>
      <c r="AE86" s="58"/>
      <c r="AF86" s="315"/>
      <c r="AG86" s="123"/>
      <c r="AH86" s="117"/>
      <c r="AI86" s="124">
        <f t="shared" ca="1" si="59"/>
        <v>0</v>
      </c>
      <c r="AJ86" s="45"/>
      <c r="AK86" s="127"/>
      <c r="AL86" s="126"/>
      <c r="AM86" s="320">
        <f>IF($R86=$A$30,ROUND(ROUND('stawki wynagrodzeń'!$O$6*AN86,2),0),0)</f>
        <v>0</v>
      </c>
      <c r="AN86" s="128"/>
      <c r="AO86" s="127"/>
      <c r="AP86" s="126"/>
      <c r="AQ86" s="320">
        <f>IF($R86=$A$30,ROUND(ROUND('stawki wynagrodzeń'!$O$6*AR86,2),0),0)</f>
        <v>0</v>
      </c>
      <c r="AR86" s="128"/>
      <c r="AS86" s="127"/>
      <c r="AT86" s="126"/>
      <c r="AU86" s="320">
        <f>IF($R86=$A$30,ROUND(ROUND('stawki wynagrodzeń'!$O$6*AV86,2),0),0)</f>
        <v>0</v>
      </c>
      <c r="AV86" s="128"/>
      <c r="AW86" s="127"/>
      <c r="AX86" s="126"/>
      <c r="AY86" s="320">
        <f>IF($R86=$A$30,ROUND(ROUND('stawki wynagrodzeń'!$O$6*AZ86,2),0),0)</f>
        <v>0</v>
      </c>
      <c r="AZ86" s="128"/>
      <c r="BA86" s="322">
        <f t="shared" si="60"/>
        <v>0</v>
      </c>
      <c r="BB86" s="323">
        <f t="shared" si="61"/>
        <v>0</v>
      </c>
      <c r="BC86" s="127"/>
      <c r="BD86" s="126"/>
      <c r="BE86" s="136">
        <f t="shared" si="62"/>
        <v>0</v>
      </c>
      <c r="BF86" s="137"/>
      <c r="BG86" s="127"/>
      <c r="BH86" s="126"/>
      <c r="BI86" s="136">
        <f t="shared" si="63"/>
        <v>0</v>
      </c>
      <c r="BJ86" s="137"/>
      <c r="BK86" s="127"/>
      <c r="BL86" s="126"/>
      <c r="BM86" s="136">
        <f t="shared" si="64"/>
        <v>0</v>
      </c>
      <c r="BN86" s="137"/>
      <c r="BO86" s="127"/>
      <c r="BP86" s="126"/>
      <c r="BQ86" s="136">
        <f t="shared" si="65"/>
        <v>0</v>
      </c>
      <c r="BR86" s="137"/>
      <c r="BS86" s="127"/>
      <c r="BT86" s="126"/>
      <c r="BU86" s="136">
        <f t="shared" si="69"/>
        <v>0</v>
      </c>
      <c r="BV86" s="137"/>
      <c r="BW86" s="127"/>
      <c r="BX86" s="126"/>
      <c r="BY86" s="136">
        <f t="shared" si="70"/>
        <v>0</v>
      </c>
      <c r="BZ86" s="137"/>
      <c r="CA86" s="127"/>
      <c r="CB86" s="126"/>
      <c r="CC86" s="136">
        <f t="shared" si="71"/>
        <v>0</v>
      </c>
      <c r="CD86" s="137"/>
      <c r="CE86" s="115">
        <f t="shared" si="72"/>
        <v>0</v>
      </c>
      <c r="CF86" s="409">
        <f t="shared" si="73"/>
        <v>0</v>
      </c>
      <c r="CG86" s="411">
        <f t="shared" ca="1" si="66"/>
        <v>0</v>
      </c>
      <c r="CH86" s="143">
        <f t="shared" ca="1" si="74"/>
        <v>0</v>
      </c>
      <c r="CI86" s="143">
        <f t="shared" ca="1" si="75"/>
        <v>0</v>
      </c>
      <c r="CJ86" s="144" t="str">
        <f t="shared" ca="1" si="76"/>
        <v/>
      </c>
      <c r="CK86" s="34" t="str">
        <f t="shared" si="77"/>
        <v/>
      </c>
      <c r="CL86" s="20"/>
    </row>
    <row r="87" spans="3:90" s="36" customFormat="1" x14ac:dyDescent="0.2">
      <c r="C87" s="37">
        <v>79</v>
      </c>
      <c r="D87" s="75" t="str">
        <f t="shared" si="52"/>
        <v>żż</v>
      </c>
      <c r="E87" s="69">
        <f t="shared" si="53"/>
        <v>0</v>
      </c>
      <c r="F87" s="69">
        <f t="shared" si="54"/>
        <v>0</v>
      </c>
      <c r="G87" s="188">
        <f t="shared" si="67"/>
        <v>0</v>
      </c>
      <c r="H87" s="288" t="str">
        <f t="shared" ca="1" si="55"/>
        <v/>
      </c>
      <c r="I87" s="288" t="str">
        <f t="shared" si="56"/>
        <v/>
      </c>
      <c r="J87" s="289" t="str">
        <f t="shared" si="57"/>
        <v>% stażu pracy</v>
      </c>
      <c r="K87" s="289"/>
      <c r="L87" s="287" t="str">
        <f t="shared" si="58"/>
        <v/>
      </c>
      <c r="M87" s="83"/>
      <c r="N87" s="84"/>
      <c r="O87" s="286"/>
      <c r="P87" s="94"/>
      <c r="Q87" s="95">
        <v>18</v>
      </c>
      <c r="R87" s="61" t="s">
        <v>164</v>
      </c>
      <c r="S87" s="108"/>
      <c r="T87" s="107"/>
      <c r="U87" s="102"/>
      <c r="V87" s="62"/>
      <c r="W87" s="148" t="s">
        <v>68</v>
      </c>
      <c r="X87" s="306" t="s">
        <v>200</v>
      </c>
      <c r="Y87" s="99" t="s">
        <v>104</v>
      </c>
      <c r="Z87" s="100"/>
      <c r="AA87" s="115">
        <f>IF(OR(M87="",N87="",P87=""),0,IF(OR(R87=$A$30,R87=$A$31,R87=$A$32),ROUND(P87/Q87*VLOOKUP(Y87,'stawki wynagrodzeń'!$A$4:$G$17,HLOOKUP(IF(AND(X87=$A$44,W87=$A$40),$A$41,IF(AND(X87=$A$44,W87=$A$41),$A$42,W87)),'stawki wynagrodzeń'!$D$4:$G$5,2,FALSE),FALSE),2),0))</f>
        <v>0</v>
      </c>
      <c r="AB87" s="116">
        <f>IF(OR(M87="",N87="",P87=""),0,IF(OR(R87=$A$30,R87=$A$31,R87=$A$32),ROUND(P87/Q87*VLOOKUP(Y87,'stawki wynagrodzeń'!$I$4:$O$17,HLOOKUP(IF(AND(X87=$A$44,W87=$A$40),$A$41,IF(AND(X87=$A$44,W87=$A$41),$A$42,W87)),'stawki wynagrodzeń'!$D$4:$G$5,2,FALSE),FALSE),2),0))</f>
        <v>0</v>
      </c>
      <c r="AC87" s="89"/>
      <c r="AD87" s="62" t="s">
        <v>80</v>
      </c>
      <c r="AE87" s="58"/>
      <c r="AF87" s="315"/>
      <c r="AG87" s="123"/>
      <c r="AH87" s="117"/>
      <c r="AI87" s="124">
        <f t="shared" ca="1" si="59"/>
        <v>0</v>
      </c>
      <c r="AJ87" s="45"/>
      <c r="AK87" s="127"/>
      <c r="AL87" s="126"/>
      <c r="AM87" s="320">
        <f>IF($R87=$A$30,ROUND(ROUND('stawki wynagrodzeń'!$O$6*AN87,2),0),0)</f>
        <v>0</v>
      </c>
      <c r="AN87" s="128"/>
      <c r="AO87" s="127"/>
      <c r="AP87" s="126"/>
      <c r="AQ87" s="320">
        <f>IF($R87=$A$30,ROUND(ROUND('stawki wynagrodzeń'!$O$6*AR87,2),0),0)</f>
        <v>0</v>
      </c>
      <c r="AR87" s="128"/>
      <c r="AS87" s="127"/>
      <c r="AT87" s="126"/>
      <c r="AU87" s="320">
        <f>IF($R87=$A$30,ROUND(ROUND('stawki wynagrodzeń'!$O$6*AV87,2),0),0)</f>
        <v>0</v>
      </c>
      <c r="AV87" s="128"/>
      <c r="AW87" s="127"/>
      <c r="AX87" s="126"/>
      <c r="AY87" s="320">
        <f>IF($R87=$A$30,ROUND(ROUND('stawki wynagrodzeń'!$O$6*AZ87,2),0),0)</f>
        <v>0</v>
      </c>
      <c r="AZ87" s="128"/>
      <c r="BA87" s="322">
        <f t="shared" si="60"/>
        <v>0</v>
      </c>
      <c r="BB87" s="323">
        <f t="shared" si="61"/>
        <v>0</v>
      </c>
      <c r="BC87" s="127"/>
      <c r="BD87" s="126"/>
      <c r="BE87" s="136">
        <f t="shared" si="62"/>
        <v>0</v>
      </c>
      <c r="BF87" s="137"/>
      <c r="BG87" s="127"/>
      <c r="BH87" s="126"/>
      <c r="BI87" s="136">
        <f t="shared" si="63"/>
        <v>0</v>
      </c>
      <c r="BJ87" s="137"/>
      <c r="BK87" s="127"/>
      <c r="BL87" s="126"/>
      <c r="BM87" s="136">
        <f t="shared" si="64"/>
        <v>0</v>
      </c>
      <c r="BN87" s="137"/>
      <c r="BO87" s="127"/>
      <c r="BP87" s="126"/>
      <c r="BQ87" s="136">
        <f t="shared" si="65"/>
        <v>0</v>
      </c>
      <c r="BR87" s="137"/>
      <c r="BS87" s="127"/>
      <c r="BT87" s="126"/>
      <c r="BU87" s="136">
        <f t="shared" si="69"/>
        <v>0</v>
      </c>
      <c r="BV87" s="137"/>
      <c r="BW87" s="127"/>
      <c r="BX87" s="126"/>
      <c r="BY87" s="136">
        <f t="shared" si="70"/>
        <v>0</v>
      </c>
      <c r="BZ87" s="137"/>
      <c r="CA87" s="127"/>
      <c r="CB87" s="126"/>
      <c r="CC87" s="136">
        <f t="shared" si="71"/>
        <v>0</v>
      </c>
      <c r="CD87" s="137"/>
      <c r="CE87" s="115">
        <f t="shared" si="72"/>
        <v>0</v>
      </c>
      <c r="CF87" s="409">
        <f t="shared" si="73"/>
        <v>0</v>
      </c>
      <c r="CG87" s="411">
        <f t="shared" ca="1" si="66"/>
        <v>0</v>
      </c>
      <c r="CH87" s="143">
        <f t="shared" ca="1" si="74"/>
        <v>0</v>
      </c>
      <c r="CI87" s="143">
        <f t="shared" ca="1" si="75"/>
        <v>0</v>
      </c>
      <c r="CJ87" s="144" t="str">
        <f t="shared" ca="1" si="76"/>
        <v/>
      </c>
      <c r="CK87" s="34" t="str">
        <f t="shared" si="77"/>
        <v/>
      </c>
      <c r="CL87" s="20"/>
    </row>
    <row r="88" spans="3:90" s="36" customFormat="1" x14ac:dyDescent="0.2">
      <c r="C88" s="37">
        <v>80</v>
      </c>
      <c r="D88" s="75" t="str">
        <f t="shared" si="52"/>
        <v>żż</v>
      </c>
      <c r="E88" s="69">
        <f t="shared" si="53"/>
        <v>0</v>
      </c>
      <c r="F88" s="69">
        <f t="shared" si="54"/>
        <v>0</v>
      </c>
      <c r="G88" s="188">
        <f t="shared" si="67"/>
        <v>0</v>
      </c>
      <c r="H88" s="288" t="str">
        <f t="shared" ca="1" si="55"/>
        <v/>
      </c>
      <c r="I88" s="288" t="str">
        <f t="shared" si="56"/>
        <v/>
      </c>
      <c r="J88" s="289" t="str">
        <f t="shared" si="57"/>
        <v>% stażu pracy</v>
      </c>
      <c r="K88" s="289"/>
      <c r="L88" s="287" t="str">
        <f t="shared" si="58"/>
        <v/>
      </c>
      <c r="M88" s="83"/>
      <c r="N88" s="84"/>
      <c r="O88" s="286"/>
      <c r="P88" s="94"/>
      <c r="Q88" s="95">
        <v>18</v>
      </c>
      <c r="R88" s="61" t="s">
        <v>164</v>
      </c>
      <c r="S88" s="108"/>
      <c r="T88" s="107"/>
      <c r="U88" s="102"/>
      <c r="V88" s="62"/>
      <c r="W88" s="148" t="s">
        <v>68</v>
      </c>
      <c r="X88" s="306" t="s">
        <v>200</v>
      </c>
      <c r="Y88" s="99" t="s">
        <v>104</v>
      </c>
      <c r="Z88" s="100"/>
      <c r="AA88" s="115">
        <f>IF(OR(M88="",N88="",P88=""),0,IF(OR(R88=$A$30,R88=$A$31,R88=$A$32),ROUND(P88/Q88*VLOOKUP(Y88,'stawki wynagrodzeń'!$A$4:$G$17,HLOOKUP(IF(AND(X88=$A$44,W88=$A$40),$A$41,IF(AND(X88=$A$44,W88=$A$41),$A$42,W88)),'stawki wynagrodzeń'!$D$4:$G$5,2,FALSE),FALSE),2),0))</f>
        <v>0</v>
      </c>
      <c r="AB88" s="116">
        <f>IF(OR(M88="",N88="",P88=""),0,IF(OR(R88=$A$30,R88=$A$31,R88=$A$32),ROUND(P88/Q88*VLOOKUP(Y88,'stawki wynagrodzeń'!$I$4:$O$17,HLOOKUP(IF(AND(X88=$A$44,W88=$A$40),$A$41,IF(AND(X88=$A$44,W88=$A$41),$A$42,W88)),'stawki wynagrodzeń'!$D$4:$G$5,2,FALSE),FALSE),2),0))</f>
        <v>0</v>
      </c>
      <c r="AC88" s="89"/>
      <c r="AD88" s="62" t="s">
        <v>80</v>
      </c>
      <c r="AE88" s="58"/>
      <c r="AF88" s="315"/>
      <c r="AG88" s="123"/>
      <c r="AH88" s="117"/>
      <c r="AI88" s="124">
        <f t="shared" ca="1" si="59"/>
        <v>0</v>
      </c>
      <c r="AJ88" s="45"/>
      <c r="AK88" s="127"/>
      <c r="AL88" s="126"/>
      <c r="AM88" s="320">
        <f>IF($R88=$A$30,ROUND(ROUND('stawki wynagrodzeń'!$O$6*AN88,2),0),0)</f>
        <v>0</v>
      </c>
      <c r="AN88" s="128"/>
      <c r="AO88" s="127"/>
      <c r="AP88" s="126"/>
      <c r="AQ88" s="320">
        <f>IF($R88=$A$30,ROUND(ROUND('stawki wynagrodzeń'!$O$6*AR88,2),0),0)</f>
        <v>0</v>
      </c>
      <c r="AR88" s="128"/>
      <c r="AS88" s="127"/>
      <c r="AT88" s="126"/>
      <c r="AU88" s="320">
        <f>IF($R88=$A$30,ROUND(ROUND('stawki wynagrodzeń'!$O$6*AV88,2),0),0)</f>
        <v>0</v>
      </c>
      <c r="AV88" s="128"/>
      <c r="AW88" s="127"/>
      <c r="AX88" s="126"/>
      <c r="AY88" s="320">
        <f>IF($R88=$A$30,ROUND(ROUND('stawki wynagrodzeń'!$O$6*AZ88,2),0),0)</f>
        <v>0</v>
      </c>
      <c r="AZ88" s="128"/>
      <c r="BA88" s="322">
        <f t="shared" si="60"/>
        <v>0</v>
      </c>
      <c r="BB88" s="323">
        <f t="shared" si="61"/>
        <v>0</v>
      </c>
      <c r="BC88" s="127"/>
      <c r="BD88" s="126"/>
      <c r="BE88" s="136">
        <f t="shared" si="62"/>
        <v>0</v>
      </c>
      <c r="BF88" s="137"/>
      <c r="BG88" s="127"/>
      <c r="BH88" s="126"/>
      <c r="BI88" s="136">
        <f t="shared" si="63"/>
        <v>0</v>
      </c>
      <c r="BJ88" s="137"/>
      <c r="BK88" s="127"/>
      <c r="BL88" s="126"/>
      <c r="BM88" s="136">
        <f t="shared" si="64"/>
        <v>0</v>
      </c>
      <c r="BN88" s="137"/>
      <c r="BO88" s="127"/>
      <c r="BP88" s="126"/>
      <c r="BQ88" s="136">
        <f t="shared" si="65"/>
        <v>0</v>
      </c>
      <c r="BR88" s="137"/>
      <c r="BS88" s="127"/>
      <c r="BT88" s="126"/>
      <c r="BU88" s="136">
        <f t="shared" si="69"/>
        <v>0</v>
      </c>
      <c r="BV88" s="137"/>
      <c r="BW88" s="127"/>
      <c r="BX88" s="126"/>
      <c r="BY88" s="136">
        <f t="shared" si="70"/>
        <v>0</v>
      </c>
      <c r="BZ88" s="137"/>
      <c r="CA88" s="127"/>
      <c r="CB88" s="126"/>
      <c r="CC88" s="136">
        <f t="shared" si="71"/>
        <v>0</v>
      </c>
      <c r="CD88" s="137"/>
      <c r="CE88" s="115">
        <f t="shared" si="72"/>
        <v>0</v>
      </c>
      <c r="CF88" s="409">
        <f t="shared" si="73"/>
        <v>0</v>
      </c>
      <c r="CG88" s="411">
        <f t="shared" ca="1" si="66"/>
        <v>0</v>
      </c>
      <c r="CH88" s="143">
        <f t="shared" ca="1" si="74"/>
        <v>0</v>
      </c>
      <c r="CI88" s="143">
        <f t="shared" ca="1" si="75"/>
        <v>0</v>
      </c>
      <c r="CJ88" s="144" t="str">
        <f t="shared" ca="1" si="76"/>
        <v/>
      </c>
      <c r="CK88" s="34" t="str">
        <f t="shared" si="77"/>
        <v/>
      </c>
      <c r="CL88" s="20"/>
    </row>
    <row r="89" spans="3:90" s="36" customFormat="1" x14ac:dyDescent="0.2">
      <c r="C89" s="37">
        <v>81</v>
      </c>
      <c r="D89" s="75" t="str">
        <f t="shared" si="52"/>
        <v>żż</v>
      </c>
      <c r="E89" s="69">
        <f t="shared" si="53"/>
        <v>0</v>
      </c>
      <c r="F89" s="69">
        <f t="shared" si="54"/>
        <v>0</v>
      </c>
      <c r="G89" s="188">
        <f t="shared" si="67"/>
        <v>0</v>
      </c>
      <c r="H89" s="288" t="str">
        <f t="shared" ca="1" si="55"/>
        <v/>
      </c>
      <c r="I89" s="288" t="str">
        <f t="shared" si="56"/>
        <v/>
      </c>
      <c r="J89" s="289" t="str">
        <f t="shared" si="57"/>
        <v>% stażu pracy</v>
      </c>
      <c r="K89" s="289"/>
      <c r="L89" s="287" t="str">
        <f t="shared" si="58"/>
        <v/>
      </c>
      <c r="M89" s="83"/>
      <c r="N89" s="84"/>
      <c r="O89" s="286"/>
      <c r="P89" s="94"/>
      <c r="Q89" s="95">
        <v>18</v>
      </c>
      <c r="R89" s="61" t="s">
        <v>164</v>
      </c>
      <c r="S89" s="108"/>
      <c r="T89" s="107"/>
      <c r="U89" s="102"/>
      <c r="V89" s="62"/>
      <c r="W89" s="148" t="s">
        <v>68</v>
      </c>
      <c r="X89" s="306" t="s">
        <v>200</v>
      </c>
      <c r="Y89" s="99" t="s">
        <v>104</v>
      </c>
      <c r="Z89" s="100"/>
      <c r="AA89" s="115">
        <f>IF(OR(M89="",N89="",P89=""),0,IF(OR(R89=$A$30,R89=$A$31,R89=$A$32),ROUND(P89/Q89*VLOOKUP(Y89,'stawki wynagrodzeń'!$A$4:$G$17,HLOOKUP(IF(AND(X89=$A$44,W89=$A$40),$A$41,IF(AND(X89=$A$44,W89=$A$41),$A$42,W89)),'stawki wynagrodzeń'!$D$4:$G$5,2,FALSE),FALSE),2),0))</f>
        <v>0</v>
      </c>
      <c r="AB89" s="116">
        <f>IF(OR(M89="",N89="",P89=""),0,IF(OR(R89=$A$30,R89=$A$31,R89=$A$32),ROUND(P89/Q89*VLOOKUP(Y89,'stawki wynagrodzeń'!$I$4:$O$17,HLOOKUP(IF(AND(X89=$A$44,W89=$A$40),$A$41,IF(AND(X89=$A$44,W89=$A$41),$A$42,W89)),'stawki wynagrodzeń'!$D$4:$G$5,2,FALSE),FALSE),2),0))</f>
        <v>0</v>
      </c>
      <c r="AC89" s="89"/>
      <c r="AD89" s="62" t="s">
        <v>80</v>
      </c>
      <c r="AE89" s="58"/>
      <c r="AF89" s="315"/>
      <c r="AG89" s="123"/>
      <c r="AH89" s="117"/>
      <c r="AI89" s="124">
        <f t="shared" ca="1" si="59"/>
        <v>0</v>
      </c>
      <c r="AJ89" s="45"/>
      <c r="AK89" s="127"/>
      <c r="AL89" s="126"/>
      <c r="AM89" s="320">
        <f>IF($R89=$A$30,ROUND(ROUND('stawki wynagrodzeń'!$O$6*AN89,2),0),0)</f>
        <v>0</v>
      </c>
      <c r="AN89" s="128"/>
      <c r="AO89" s="127"/>
      <c r="AP89" s="126"/>
      <c r="AQ89" s="320">
        <f>IF($R89=$A$30,ROUND(ROUND('stawki wynagrodzeń'!$O$6*AR89,2),0),0)</f>
        <v>0</v>
      </c>
      <c r="AR89" s="128"/>
      <c r="AS89" s="127"/>
      <c r="AT89" s="126"/>
      <c r="AU89" s="320">
        <f>IF($R89=$A$30,ROUND(ROUND('stawki wynagrodzeń'!$O$6*AV89,2),0),0)</f>
        <v>0</v>
      </c>
      <c r="AV89" s="128"/>
      <c r="AW89" s="127"/>
      <c r="AX89" s="126"/>
      <c r="AY89" s="320">
        <f>IF($R89=$A$30,ROUND(ROUND('stawki wynagrodzeń'!$O$6*AZ89,2),0),0)</f>
        <v>0</v>
      </c>
      <c r="AZ89" s="128"/>
      <c r="BA89" s="322">
        <f t="shared" si="60"/>
        <v>0</v>
      </c>
      <c r="BB89" s="323">
        <f t="shared" si="61"/>
        <v>0</v>
      </c>
      <c r="BC89" s="127"/>
      <c r="BD89" s="126"/>
      <c r="BE89" s="136">
        <f t="shared" si="62"/>
        <v>0</v>
      </c>
      <c r="BF89" s="137"/>
      <c r="BG89" s="127"/>
      <c r="BH89" s="126"/>
      <c r="BI89" s="136">
        <f t="shared" si="63"/>
        <v>0</v>
      </c>
      <c r="BJ89" s="137"/>
      <c r="BK89" s="127"/>
      <c r="BL89" s="126"/>
      <c r="BM89" s="136">
        <f t="shared" si="64"/>
        <v>0</v>
      </c>
      <c r="BN89" s="137"/>
      <c r="BO89" s="127"/>
      <c r="BP89" s="126"/>
      <c r="BQ89" s="136">
        <f t="shared" si="65"/>
        <v>0</v>
      </c>
      <c r="BR89" s="137"/>
      <c r="BS89" s="127"/>
      <c r="BT89" s="126"/>
      <c r="BU89" s="136">
        <f t="shared" si="69"/>
        <v>0</v>
      </c>
      <c r="BV89" s="137"/>
      <c r="BW89" s="127"/>
      <c r="BX89" s="126"/>
      <c r="BY89" s="136">
        <f t="shared" si="70"/>
        <v>0</v>
      </c>
      <c r="BZ89" s="137"/>
      <c r="CA89" s="127"/>
      <c r="CB89" s="126"/>
      <c r="CC89" s="136">
        <f t="shared" si="71"/>
        <v>0</v>
      </c>
      <c r="CD89" s="137"/>
      <c r="CE89" s="115">
        <f t="shared" si="72"/>
        <v>0</v>
      </c>
      <c r="CF89" s="409">
        <f t="shared" si="73"/>
        <v>0</v>
      </c>
      <c r="CG89" s="411">
        <f t="shared" ca="1" si="66"/>
        <v>0</v>
      </c>
      <c r="CH89" s="143">
        <f t="shared" ca="1" si="74"/>
        <v>0</v>
      </c>
      <c r="CI89" s="143">
        <f t="shared" ca="1" si="75"/>
        <v>0</v>
      </c>
      <c r="CJ89" s="144" t="str">
        <f t="shared" ca="1" si="76"/>
        <v/>
      </c>
      <c r="CK89" s="34" t="str">
        <f t="shared" si="77"/>
        <v/>
      </c>
      <c r="CL89" s="20"/>
    </row>
    <row r="90" spans="3:90" s="36" customFormat="1" x14ac:dyDescent="0.2">
      <c r="C90" s="37">
        <v>82</v>
      </c>
      <c r="D90" s="75" t="str">
        <f t="shared" si="52"/>
        <v>żż</v>
      </c>
      <c r="E90" s="69">
        <f t="shared" si="53"/>
        <v>0</v>
      </c>
      <c r="F90" s="69">
        <f t="shared" si="54"/>
        <v>0</v>
      </c>
      <c r="G90" s="188">
        <f t="shared" si="67"/>
        <v>0</v>
      </c>
      <c r="H90" s="288" t="str">
        <f t="shared" ca="1" si="55"/>
        <v/>
      </c>
      <c r="I90" s="288" t="str">
        <f t="shared" si="56"/>
        <v/>
      </c>
      <c r="J90" s="289" t="str">
        <f t="shared" si="57"/>
        <v>% stażu pracy</v>
      </c>
      <c r="K90" s="289"/>
      <c r="L90" s="287" t="str">
        <f t="shared" si="58"/>
        <v/>
      </c>
      <c r="M90" s="83"/>
      <c r="N90" s="84"/>
      <c r="O90" s="286"/>
      <c r="P90" s="94"/>
      <c r="Q90" s="95">
        <v>18</v>
      </c>
      <c r="R90" s="61" t="s">
        <v>164</v>
      </c>
      <c r="S90" s="108"/>
      <c r="T90" s="107"/>
      <c r="U90" s="102"/>
      <c r="V90" s="62"/>
      <c r="W90" s="148" t="s">
        <v>68</v>
      </c>
      <c r="X90" s="306" t="s">
        <v>200</v>
      </c>
      <c r="Y90" s="99" t="s">
        <v>104</v>
      </c>
      <c r="Z90" s="100"/>
      <c r="AA90" s="115">
        <f>IF(OR(M90="",N90="",P90=""),0,IF(OR(R90=$A$30,R90=$A$31,R90=$A$32),ROUND(P90/Q90*VLOOKUP(Y90,'stawki wynagrodzeń'!$A$4:$G$17,HLOOKUP(IF(AND(X90=$A$44,W90=$A$40),$A$41,IF(AND(X90=$A$44,W90=$A$41),$A$42,W90)),'stawki wynagrodzeń'!$D$4:$G$5,2,FALSE),FALSE),2),0))</f>
        <v>0</v>
      </c>
      <c r="AB90" s="116">
        <f>IF(OR(M90="",N90="",P90=""),0,IF(OR(R90=$A$30,R90=$A$31,R90=$A$32),ROUND(P90/Q90*VLOOKUP(Y90,'stawki wynagrodzeń'!$I$4:$O$17,HLOOKUP(IF(AND(X90=$A$44,W90=$A$40),$A$41,IF(AND(X90=$A$44,W90=$A$41),$A$42,W90)),'stawki wynagrodzeń'!$D$4:$G$5,2,FALSE),FALSE),2),0))</f>
        <v>0</v>
      </c>
      <c r="AC90" s="89"/>
      <c r="AD90" s="62" t="s">
        <v>80</v>
      </c>
      <c r="AE90" s="58"/>
      <c r="AF90" s="315"/>
      <c r="AG90" s="123"/>
      <c r="AH90" s="117"/>
      <c r="AI90" s="124">
        <f t="shared" ca="1" si="59"/>
        <v>0</v>
      </c>
      <c r="AJ90" s="45"/>
      <c r="AK90" s="127"/>
      <c r="AL90" s="126"/>
      <c r="AM90" s="320">
        <f>IF($R90=$A$30,ROUND(ROUND('stawki wynagrodzeń'!$O$6*AN90,2),0),0)</f>
        <v>0</v>
      </c>
      <c r="AN90" s="128"/>
      <c r="AO90" s="127"/>
      <c r="AP90" s="126"/>
      <c r="AQ90" s="320">
        <f>IF($R90=$A$30,ROUND(ROUND('stawki wynagrodzeń'!$O$6*AR90,2),0),0)</f>
        <v>0</v>
      </c>
      <c r="AR90" s="128"/>
      <c r="AS90" s="127"/>
      <c r="AT90" s="126"/>
      <c r="AU90" s="320">
        <f>IF($R90=$A$30,ROUND(ROUND('stawki wynagrodzeń'!$O$6*AV90,2),0),0)</f>
        <v>0</v>
      </c>
      <c r="AV90" s="128"/>
      <c r="AW90" s="127"/>
      <c r="AX90" s="126"/>
      <c r="AY90" s="320">
        <f>IF($R90=$A$30,ROUND(ROUND('stawki wynagrodzeń'!$O$6*AZ90,2),0),0)</f>
        <v>0</v>
      </c>
      <c r="AZ90" s="128"/>
      <c r="BA90" s="322">
        <f t="shared" si="60"/>
        <v>0</v>
      </c>
      <c r="BB90" s="323">
        <f t="shared" si="61"/>
        <v>0</v>
      </c>
      <c r="BC90" s="127"/>
      <c r="BD90" s="126"/>
      <c r="BE90" s="136">
        <f t="shared" si="62"/>
        <v>0</v>
      </c>
      <c r="BF90" s="137"/>
      <c r="BG90" s="127"/>
      <c r="BH90" s="126"/>
      <c r="BI90" s="136">
        <f t="shared" si="63"/>
        <v>0</v>
      </c>
      <c r="BJ90" s="137"/>
      <c r="BK90" s="127"/>
      <c r="BL90" s="126"/>
      <c r="BM90" s="136">
        <f t="shared" si="64"/>
        <v>0</v>
      </c>
      <c r="BN90" s="137"/>
      <c r="BO90" s="127"/>
      <c r="BP90" s="126"/>
      <c r="BQ90" s="136">
        <f t="shared" si="65"/>
        <v>0</v>
      </c>
      <c r="BR90" s="137"/>
      <c r="BS90" s="127"/>
      <c r="BT90" s="126"/>
      <c r="BU90" s="136">
        <f t="shared" si="69"/>
        <v>0</v>
      </c>
      <c r="BV90" s="137"/>
      <c r="BW90" s="127"/>
      <c r="BX90" s="126"/>
      <c r="BY90" s="136">
        <f t="shared" si="70"/>
        <v>0</v>
      </c>
      <c r="BZ90" s="137"/>
      <c r="CA90" s="127"/>
      <c r="CB90" s="126"/>
      <c r="CC90" s="136">
        <f t="shared" si="71"/>
        <v>0</v>
      </c>
      <c r="CD90" s="137"/>
      <c r="CE90" s="115">
        <f t="shared" si="72"/>
        <v>0</v>
      </c>
      <c r="CF90" s="409">
        <f t="shared" si="73"/>
        <v>0</v>
      </c>
      <c r="CG90" s="411">
        <f t="shared" ca="1" si="66"/>
        <v>0</v>
      </c>
      <c r="CH90" s="143">
        <f t="shared" ca="1" si="74"/>
        <v>0</v>
      </c>
      <c r="CI90" s="143">
        <f t="shared" ca="1" si="75"/>
        <v>0</v>
      </c>
      <c r="CJ90" s="144" t="str">
        <f t="shared" ca="1" si="76"/>
        <v/>
      </c>
      <c r="CK90" s="34" t="str">
        <f t="shared" si="77"/>
        <v/>
      </c>
      <c r="CL90" s="20"/>
    </row>
    <row r="91" spans="3:90" s="36" customFormat="1" x14ac:dyDescent="0.2">
      <c r="C91" s="37">
        <v>83</v>
      </c>
      <c r="D91" s="75" t="str">
        <f t="shared" si="52"/>
        <v>żż</v>
      </c>
      <c r="E91" s="69">
        <f t="shared" si="53"/>
        <v>0</v>
      </c>
      <c r="F91" s="69">
        <f t="shared" si="54"/>
        <v>0</v>
      </c>
      <c r="G91" s="188">
        <f t="shared" si="67"/>
        <v>0</v>
      </c>
      <c r="H91" s="288" t="str">
        <f t="shared" ca="1" si="55"/>
        <v/>
      </c>
      <c r="I91" s="288" t="str">
        <f t="shared" si="56"/>
        <v/>
      </c>
      <c r="J91" s="289" t="str">
        <f t="shared" si="57"/>
        <v>% stażu pracy</v>
      </c>
      <c r="K91" s="289"/>
      <c r="L91" s="287" t="str">
        <f t="shared" si="58"/>
        <v/>
      </c>
      <c r="M91" s="83"/>
      <c r="N91" s="84"/>
      <c r="O91" s="286"/>
      <c r="P91" s="94"/>
      <c r="Q91" s="95">
        <v>18</v>
      </c>
      <c r="R91" s="61" t="s">
        <v>164</v>
      </c>
      <c r="S91" s="108"/>
      <c r="T91" s="107"/>
      <c r="U91" s="102"/>
      <c r="V91" s="62"/>
      <c r="W91" s="148" t="s">
        <v>68</v>
      </c>
      <c r="X91" s="306" t="s">
        <v>200</v>
      </c>
      <c r="Y91" s="99" t="s">
        <v>104</v>
      </c>
      <c r="Z91" s="100"/>
      <c r="AA91" s="115">
        <f>IF(OR(M91="",N91="",P91=""),0,IF(OR(R91=$A$30,R91=$A$31,R91=$A$32),ROUND(P91/Q91*VLOOKUP(Y91,'stawki wynagrodzeń'!$A$4:$G$17,HLOOKUP(IF(AND(X91=$A$44,W91=$A$40),$A$41,IF(AND(X91=$A$44,W91=$A$41),$A$42,W91)),'stawki wynagrodzeń'!$D$4:$G$5,2,FALSE),FALSE),2),0))</f>
        <v>0</v>
      </c>
      <c r="AB91" s="116">
        <f>IF(OR(M91="",N91="",P91=""),0,IF(OR(R91=$A$30,R91=$A$31,R91=$A$32),ROUND(P91/Q91*VLOOKUP(Y91,'stawki wynagrodzeń'!$I$4:$O$17,HLOOKUP(IF(AND(X91=$A$44,W91=$A$40),$A$41,IF(AND(X91=$A$44,W91=$A$41),$A$42,W91)),'stawki wynagrodzeń'!$D$4:$G$5,2,FALSE),FALSE),2),0))</f>
        <v>0</v>
      </c>
      <c r="AC91" s="89"/>
      <c r="AD91" s="62" t="s">
        <v>80</v>
      </c>
      <c r="AE91" s="58"/>
      <c r="AF91" s="315"/>
      <c r="AG91" s="123"/>
      <c r="AH91" s="117"/>
      <c r="AI91" s="124">
        <f t="shared" ca="1" si="59"/>
        <v>0</v>
      </c>
      <c r="AJ91" s="45"/>
      <c r="AK91" s="127"/>
      <c r="AL91" s="126"/>
      <c r="AM91" s="320">
        <f>IF($R91=$A$30,ROUND(ROUND('stawki wynagrodzeń'!$O$6*AN91,2),0),0)</f>
        <v>0</v>
      </c>
      <c r="AN91" s="128"/>
      <c r="AO91" s="127"/>
      <c r="AP91" s="126"/>
      <c r="AQ91" s="320">
        <f>IF($R91=$A$30,ROUND(ROUND('stawki wynagrodzeń'!$O$6*AR91,2),0),0)</f>
        <v>0</v>
      </c>
      <c r="AR91" s="128"/>
      <c r="AS91" s="127"/>
      <c r="AT91" s="126"/>
      <c r="AU91" s="320">
        <f>IF($R91=$A$30,ROUND(ROUND('stawki wynagrodzeń'!$O$6*AV91,2),0),0)</f>
        <v>0</v>
      </c>
      <c r="AV91" s="128"/>
      <c r="AW91" s="127"/>
      <c r="AX91" s="126"/>
      <c r="AY91" s="320">
        <f>IF($R91=$A$30,ROUND(ROUND('stawki wynagrodzeń'!$O$6*AZ91,2),0),0)</f>
        <v>0</v>
      </c>
      <c r="AZ91" s="128"/>
      <c r="BA91" s="322">
        <f t="shared" si="60"/>
        <v>0</v>
      </c>
      <c r="BB91" s="323">
        <f t="shared" si="61"/>
        <v>0</v>
      </c>
      <c r="BC91" s="127"/>
      <c r="BD91" s="126"/>
      <c r="BE91" s="136">
        <f t="shared" si="62"/>
        <v>0</v>
      </c>
      <c r="BF91" s="137"/>
      <c r="BG91" s="127"/>
      <c r="BH91" s="126"/>
      <c r="BI91" s="136">
        <f t="shared" si="63"/>
        <v>0</v>
      </c>
      <c r="BJ91" s="137"/>
      <c r="BK91" s="127"/>
      <c r="BL91" s="126"/>
      <c r="BM91" s="136">
        <f t="shared" si="64"/>
        <v>0</v>
      </c>
      <c r="BN91" s="137"/>
      <c r="BO91" s="127"/>
      <c r="BP91" s="126"/>
      <c r="BQ91" s="136">
        <f t="shared" si="65"/>
        <v>0</v>
      </c>
      <c r="BR91" s="137"/>
      <c r="BS91" s="127"/>
      <c r="BT91" s="126"/>
      <c r="BU91" s="136">
        <f t="shared" si="69"/>
        <v>0</v>
      </c>
      <c r="BV91" s="137"/>
      <c r="BW91" s="127"/>
      <c r="BX91" s="126"/>
      <c r="BY91" s="136">
        <f t="shared" si="70"/>
        <v>0</v>
      </c>
      <c r="BZ91" s="137"/>
      <c r="CA91" s="127"/>
      <c r="CB91" s="126"/>
      <c r="CC91" s="136">
        <f t="shared" si="71"/>
        <v>0</v>
      </c>
      <c r="CD91" s="137"/>
      <c r="CE91" s="115">
        <f t="shared" si="72"/>
        <v>0</v>
      </c>
      <c r="CF91" s="409">
        <f t="shared" si="73"/>
        <v>0</v>
      </c>
      <c r="CG91" s="411">
        <f t="shared" ca="1" si="66"/>
        <v>0</v>
      </c>
      <c r="CH91" s="143">
        <f t="shared" ca="1" si="74"/>
        <v>0</v>
      </c>
      <c r="CI91" s="143">
        <f t="shared" ca="1" si="75"/>
        <v>0</v>
      </c>
      <c r="CJ91" s="144" t="str">
        <f t="shared" ca="1" si="76"/>
        <v/>
      </c>
      <c r="CK91" s="34" t="str">
        <f t="shared" si="77"/>
        <v/>
      </c>
      <c r="CL91" s="20"/>
    </row>
    <row r="92" spans="3:90" s="36" customFormat="1" x14ac:dyDescent="0.2">
      <c r="C92" s="37">
        <v>84</v>
      </c>
      <c r="D92" s="75" t="str">
        <f t="shared" si="52"/>
        <v>żż</v>
      </c>
      <c r="E92" s="69">
        <f t="shared" si="53"/>
        <v>0</v>
      </c>
      <c r="F92" s="69">
        <f t="shared" si="54"/>
        <v>0</v>
      </c>
      <c r="G92" s="188">
        <f t="shared" si="67"/>
        <v>0</v>
      </c>
      <c r="H92" s="288" t="str">
        <f t="shared" ca="1" si="55"/>
        <v/>
      </c>
      <c r="I92" s="288" t="str">
        <f t="shared" si="56"/>
        <v/>
      </c>
      <c r="J92" s="289" t="str">
        <f t="shared" si="57"/>
        <v>% stażu pracy</v>
      </c>
      <c r="K92" s="289"/>
      <c r="L92" s="287" t="str">
        <f t="shared" si="58"/>
        <v/>
      </c>
      <c r="M92" s="83"/>
      <c r="N92" s="84"/>
      <c r="O92" s="286"/>
      <c r="P92" s="94"/>
      <c r="Q92" s="95">
        <v>18</v>
      </c>
      <c r="R92" s="61" t="s">
        <v>164</v>
      </c>
      <c r="S92" s="108"/>
      <c r="T92" s="107"/>
      <c r="U92" s="102"/>
      <c r="V92" s="62"/>
      <c r="W92" s="148" t="s">
        <v>68</v>
      </c>
      <c r="X92" s="306" t="s">
        <v>200</v>
      </c>
      <c r="Y92" s="99" t="s">
        <v>104</v>
      </c>
      <c r="Z92" s="100"/>
      <c r="AA92" s="115">
        <f>IF(OR(M92="",N92="",P92=""),0,IF(OR(R92=$A$30,R92=$A$31,R92=$A$32),ROUND(P92/Q92*VLOOKUP(Y92,'stawki wynagrodzeń'!$A$4:$G$17,HLOOKUP(IF(AND(X92=$A$44,W92=$A$40),$A$41,IF(AND(X92=$A$44,W92=$A$41),$A$42,W92)),'stawki wynagrodzeń'!$D$4:$G$5,2,FALSE),FALSE),2),0))</f>
        <v>0</v>
      </c>
      <c r="AB92" s="116">
        <f>IF(OR(M92="",N92="",P92=""),0,IF(OR(R92=$A$30,R92=$A$31,R92=$A$32),ROUND(P92/Q92*VLOOKUP(Y92,'stawki wynagrodzeń'!$I$4:$O$17,HLOOKUP(IF(AND(X92=$A$44,W92=$A$40),$A$41,IF(AND(X92=$A$44,W92=$A$41),$A$42,W92)),'stawki wynagrodzeń'!$D$4:$G$5,2,FALSE),FALSE),2),0))</f>
        <v>0</v>
      </c>
      <c r="AC92" s="89"/>
      <c r="AD92" s="62" t="s">
        <v>80</v>
      </c>
      <c r="AE92" s="58"/>
      <c r="AF92" s="315"/>
      <c r="AG92" s="123"/>
      <c r="AH92" s="117"/>
      <c r="AI92" s="124">
        <f t="shared" ca="1" si="59"/>
        <v>0</v>
      </c>
      <c r="AJ92" s="45"/>
      <c r="AK92" s="127"/>
      <c r="AL92" s="126"/>
      <c r="AM92" s="320">
        <f>IF($R92=$A$30,ROUND(ROUND('stawki wynagrodzeń'!$O$6*AN92,2),0),0)</f>
        <v>0</v>
      </c>
      <c r="AN92" s="128"/>
      <c r="AO92" s="127"/>
      <c r="AP92" s="126"/>
      <c r="AQ92" s="320">
        <f>IF($R92=$A$30,ROUND(ROUND('stawki wynagrodzeń'!$O$6*AR92,2),0),0)</f>
        <v>0</v>
      </c>
      <c r="AR92" s="128"/>
      <c r="AS92" s="127"/>
      <c r="AT92" s="126"/>
      <c r="AU92" s="320">
        <f>IF($R92=$A$30,ROUND(ROUND('stawki wynagrodzeń'!$O$6*AV92,2),0),0)</f>
        <v>0</v>
      </c>
      <c r="AV92" s="128"/>
      <c r="AW92" s="127"/>
      <c r="AX92" s="126"/>
      <c r="AY92" s="320">
        <f>IF($R92=$A$30,ROUND(ROUND('stawki wynagrodzeń'!$O$6*AZ92,2),0),0)</f>
        <v>0</v>
      </c>
      <c r="AZ92" s="128"/>
      <c r="BA92" s="322">
        <f t="shared" si="60"/>
        <v>0</v>
      </c>
      <c r="BB92" s="323">
        <f t="shared" si="61"/>
        <v>0</v>
      </c>
      <c r="BC92" s="127"/>
      <c r="BD92" s="126"/>
      <c r="BE92" s="136">
        <f t="shared" si="62"/>
        <v>0</v>
      </c>
      <c r="BF92" s="137"/>
      <c r="BG92" s="127"/>
      <c r="BH92" s="126"/>
      <c r="BI92" s="136">
        <f t="shared" si="63"/>
        <v>0</v>
      </c>
      <c r="BJ92" s="137"/>
      <c r="BK92" s="127"/>
      <c r="BL92" s="126"/>
      <c r="BM92" s="136">
        <f t="shared" si="64"/>
        <v>0</v>
      </c>
      <c r="BN92" s="137"/>
      <c r="BO92" s="127"/>
      <c r="BP92" s="126"/>
      <c r="BQ92" s="136">
        <f t="shared" si="65"/>
        <v>0</v>
      </c>
      <c r="BR92" s="137"/>
      <c r="BS92" s="127"/>
      <c r="BT92" s="126"/>
      <c r="BU92" s="136">
        <f t="shared" si="69"/>
        <v>0</v>
      </c>
      <c r="BV92" s="137"/>
      <c r="BW92" s="127"/>
      <c r="BX92" s="126"/>
      <c r="BY92" s="136">
        <f t="shared" si="70"/>
        <v>0</v>
      </c>
      <c r="BZ92" s="137"/>
      <c r="CA92" s="127"/>
      <c r="CB92" s="126"/>
      <c r="CC92" s="136">
        <f t="shared" si="71"/>
        <v>0</v>
      </c>
      <c r="CD92" s="137"/>
      <c r="CE92" s="115">
        <f t="shared" si="72"/>
        <v>0</v>
      </c>
      <c r="CF92" s="409">
        <f t="shared" si="73"/>
        <v>0</v>
      </c>
      <c r="CG92" s="411">
        <f t="shared" ca="1" si="66"/>
        <v>0</v>
      </c>
      <c r="CH92" s="143">
        <f t="shared" ca="1" si="74"/>
        <v>0</v>
      </c>
      <c r="CI92" s="143">
        <f t="shared" ca="1" si="75"/>
        <v>0</v>
      </c>
      <c r="CJ92" s="144" t="str">
        <f t="shared" ca="1" si="76"/>
        <v/>
      </c>
      <c r="CK92" s="34" t="str">
        <f t="shared" si="77"/>
        <v/>
      </c>
      <c r="CL92" s="20"/>
    </row>
    <row r="93" spans="3:90" s="36" customFormat="1" x14ac:dyDescent="0.2">
      <c r="C93" s="37">
        <v>85</v>
      </c>
      <c r="D93" s="75" t="str">
        <f t="shared" si="52"/>
        <v>żż</v>
      </c>
      <c r="E93" s="69">
        <f t="shared" si="53"/>
        <v>0</v>
      </c>
      <c r="F93" s="69">
        <f t="shared" si="54"/>
        <v>0</v>
      </c>
      <c r="G93" s="188">
        <f t="shared" si="67"/>
        <v>0</v>
      </c>
      <c r="H93" s="288" t="str">
        <f t="shared" ca="1" si="55"/>
        <v/>
      </c>
      <c r="I93" s="288" t="str">
        <f t="shared" si="56"/>
        <v/>
      </c>
      <c r="J93" s="289" t="str">
        <f t="shared" si="57"/>
        <v>% stażu pracy</v>
      </c>
      <c r="K93" s="289"/>
      <c r="L93" s="287" t="str">
        <f t="shared" si="58"/>
        <v/>
      </c>
      <c r="M93" s="83"/>
      <c r="N93" s="84"/>
      <c r="O93" s="286"/>
      <c r="P93" s="94"/>
      <c r="Q93" s="95">
        <v>18</v>
      </c>
      <c r="R93" s="61" t="s">
        <v>164</v>
      </c>
      <c r="S93" s="108"/>
      <c r="T93" s="107"/>
      <c r="U93" s="102"/>
      <c r="V93" s="62"/>
      <c r="W93" s="148" t="s">
        <v>68</v>
      </c>
      <c r="X93" s="306" t="s">
        <v>200</v>
      </c>
      <c r="Y93" s="99" t="s">
        <v>104</v>
      </c>
      <c r="Z93" s="100"/>
      <c r="AA93" s="115">
        <f>IF(OR(M93="",N93="",P93=""),0,IF(OR(R93=$A$30,R93=$A$31,R93=$A$32),ROUND(P93/Q93*VLOOKUP(Y93,'stawki wynagrodzeń'!$A$4:$G$17,HLOOKUP(IF(AND(X93=$A$44,W93=$A$40),$A$41,IF(AND(X93=$A$44,W93=$A$41),$A$42,W93)),'stawki wynagrodzeń'!$D$4:$G$5,2,FALSE),FALSE),2),0))</f>
        <v>0</v>
      </c>
      <c r="AB93" s="116">
        <f>IF(OR(M93="",N93="",P93=""),0,IF(OR(R93=$A$30,R93=$A$31,R93=$A$32),ROUND(P93/Q93*VLOOKUP(Y93,'stawki wynagrodzeń'!$I$4:$O$17,HLOOKUP(IF(AND(X93=$A$44,W93=$A$40),$A$41,IF(AND(X93=$A$44,W93=$A$41),$A$42,W93)),'stawki wynagrodzeń'!$D$4:$G$5,2,FALSE),FALSE),2),0))</f>
        <v>0</v>
      </c>
      <c r="AC93" s="89"/>
      <c r="AD93" s="62" t="s">
        <v>80</v>
      </c>
      <c r="AE93" s="58"/>
      <c r="AF93" s="315"/>
      <c r="AG93" s="123"/>
      <c r="AH93" s="117"/>
      <c r="AI93" s="124">
        <f t="shared" ca="1" si="59"/>
        <v>0</v>
      </c>
      <c r="AJ93" s="45"/>
      <c r="AK93" s="127"/>
      <c r="AL93" s="126"/>
      <c r="AM93" s="320">
        <f>IF($R93=$A$30,ROUND(ROUND('stawki wynagrodzeń'!$O$6*AN93,2),0),0)</f>
        <v>0</v>
      </c>
      <c r="AN93" s="128"/>
      <c r="AO93" s="127"/>
      <c r="AP93" s="126"/>
      <c r="AQ93" s="320">
        <f>IF($R93=$A$30,ROUND(ROUND('stawki wynagrodzeń'!$O$6*AR93,2),0),0)</f>
        <v>0</v>
      </c>
      <c r="AR93" s="128"/>
      <c r="AS93" s="127"/>
      <c r="AT93" s="126"/>
      <c r="AU93" s="320">
        <f>IF($R93=$A$30,ROUND(ROUND('stawki wynagrodzeń'!$O$6*AV93,2),0),0)</f>
        <v>0</v>
      </c>
      <c r="AV93" s="128"/>
      <c r="AW93" s="127"/>
      <c r="AX93" s="126"/>
      <c r="AY93" s="320">
        <f>IF($R93=$A$30,ROUND(ROUND('stawki wynagrodzeń'!$O$6*AZ93,2),0),0)</f>
        <v>0</v>
      </c>
      <c r="AZ93" s="128"/>
      <c r="BA93" s="322">
        <f t="shared" si="60"/>
        <v>0</v>
      </c>
      <c r="BB93" s="323">
        <f t="shared" si="61"/>
        <v>0</v>
      </c>
      <c r="BC93" s="127"/>
      <c r="BD93" s="126"/>
      <c r="BE93" s="136">
        <f t="shared" si="62"/>
        <v>0</v>
      </c>
      <c r="BF93" s="137"/>
      <c r="BG93" s="127"/>
      <c r="BH93" s="126"/>
      <c r="BI93" s="136">
        <f t="shared" si="63"/>
        <v>0</v>
      </c>
      <c r="BJ93" s="137"/>
      <c r="BK93" s="127"/>
      <c r="BL93" s="126"/>
      <c r="BM93" s="136">
        <f t="shared" si="64"/>
        <v>0</v>
      </c>
      <c r="BN93" s="137"/>
      <c r="BO93" s="127"/>
      <c r="BP93" s="126"/>
      <c r="BQ93" s="136">
        <f t="shared" si="65"/>
        <v>0</v>
      </c>
      <c r="BR93" s="137"/>
      <c r="BS93" s="127"/>
      <c r="BT93" s="126"/>
      <c r="BU93" s="136">
        <f t="shared" si="69"/>
        <v>0</v>
      </c>
      <c r="BV93" s="137"/>
      <c r="BW93" s="127"/>
      <c r="BX93" s="126"/>
      <c r="BY93" s="136">
        <f t="shared" si="70"/>
        <v>0</v>
      </c>
      <c r="BZ93" s="137"/>
      <c r="CA93" s="127"/>
      <c r="CB93" s="126"/>
      <c r="CC93" s="136">
        <f t="shared" si="71"/>
        <v>0</v>
      </c>
      <c r="CD93" s="137"/>
      <c r="CE93" s="115">
        <f t="shared" si="72"/>
        <v>0</v>
      </c>
      <c r="CF93" s="409">
        <f t="shared" si="73"/>
        <v>0</v>
      </c>
      <c r="CG93" s="411">
        <f t="shared" ca="1" si="66"/>
        <v>0</v>
      </c>
      <c r="CH93" s="143">
        <f t="shared" ca="1" si="74"/>
        <v>0</v>
      </c>
      <c r="CI93" s="143">
        <f t="shared" ca="1" si="75"/>
        <v>0</v>
      </c>
      <c r="CJ93" s="144" t="str">
        <f t="shared" ca="1" si="76"/>
        <v/>
      </c>
      <c r="CK93" s="34" t="str">
        <f t="shared" si="77"/>
        <v/>
      </c>
      <c r="CL93" s="20"/>
    </row>
    <row r="94" spans="3:90" s="36" customFormat="1" x14ac:dyDescent="0.2">
      <c r="C94" s="37">
        <v>86</v>
      </c>
      <c r="D94" s="75" t="str">
        <f t="shared" si="52"/>
        <v>żż</v>
      </c>
      <c r="E94" s="69">
        <f t="shared" si="53"/>
        <v>0</v>
      </c>
      <c r="F94" s="69">
        <f t="shared" si="54"/>
        <v>0</v>
      </c>
      <c r="G94" s="188">
        <f t="shared" si="67"/>
        <v>0</v>
      </c>
      <c r="H94" s="288" t="str">
        <f t="shared" ca="1" si="55"/>
        <v/>
      </c>
      <c r="I94" s="288" t="str">
        <f t="shared" si="56"/>
        <v/>
      </c>
      <c r="J94" s="289" t="str">
        <f t="shared" si="57"/>
        <v>% stażu pracy</v>
      </c>
      <c r="K94" s="289"/>
      <c r="L94" s="287" t="str">
        <f t="shared" si="58"/>
        <v/>
      </c>
      <c r="M94" s="83"/>
      <c r="N94" s="84"/>
      <c r="O94" s="286"/>
      <c r="P94" s="94"/>
      <c r="Q94" s="95">
        <v>18</v>
      </c>
      <c r="R94" s="61" t="s">
        <v>164</v>
      </c>
      <c r="S94" s="108"/>
      <c r="T94" s="107"/>
      <c r="U94" s="102"/>
      <c r="V94" s="62"/>
      <c r="W94" s="148" t="s">
        <v>68</v>
      </c>
      <c r="X94" s="306" t="s">
        <v>200</v>
      </c>
      <c r="Y94" s="99" t="s">
        <v>104</v>
      </c>
      <c r="Z94" s="100"/>
      <c r="AA94" s="115">
        <f>IF(OR(M94="",N94="",P94=""),0,IF(OR(R94=$A$30,R94=$A$31,R94=$A$32),ROUND(P94/Q94*VLOOKUP(Y94,'stawki wynagrodzeń'!$A$4:$G$17,HLOOKUP(IF(AND(X94=$A$44,W94=$A$40),$A$41,IF(AND(X94=$A$44,W94=$A$41),$A$42,W94)),'stawki wynagrodzeń'!$D$4:$G$5,2,FALSE),FALSE),2),0))</f>
        <v>0</v>
      </c>
      <c r="AB94" s="116">
        <f>IF(OR(M94="",N94="",P94=""),0,IF(OR(R94=$A$30,R94=$A$31,R94=$A$32),ROUND(P94/Q94*VLOOKUP(Y94,'stawki wynagrodzeń'!$I$4:$O$17,HLOOKUP(IF(AND(X94=$A$44,W94=$A$40),$A$41,IF(AND(X94=$A$44,W94=$A$41),$A$42,W94)),'stawki wynagrodzeń'!$D$4:$G$5,2,FALSE),FALSE),2),0))</f>
        <v>0</v>
      </c>
      <c r="AC94" s="89"/>
      <c r="AD94" s="62" t="s">
        <v>80</v>
      </c>
      <c r="AE94" s="58"/>
      <c r="AF94" s="315"/>
      <c r="AG94" s="123"/>
      <c r="AH94" s="117"/>
      <c r="AI94" s="124">
        <f t="shared" ca="1" si="59"/>
        <v>0</v>
      </c>
      <c r="AJ94" s="45"/>
      <c r="AK94" s="127"/>
      <c r="AL94" s="126"/>
      <c r="AM94" s="320">
        <f>IF($R94=$A$30,ROUND(ROUND('stawki wynagrodzeń'!$O$6*AN94,2),0),0)</f>
        <v>0</v>
      </c>
      <c r="AN94" s="128"/>
      <c r="AO94" s="127"/>
      <c r="AP94" s="126"/>
      <c r="AQ94" s="320">
        <f>IF($R94=$A$30,ROUND(ROUND('stawki wynagrodzeń'!$O$6*AR94,2),0),0)</f>
        <v>0</v>
      </c>
      <c r="AR94" s="128"/>
      <c r="AS94" s="127"/>
      <c r="AT94" s="126"/>
      <c r="AU94" s="320">
        <f>IF($R94=$A$30,ROUND(ROUND('stawki wynagrodzeń'!$O$6*AV94,2),0),0)</f>
        <v>0</v>
      </c>
      <c r="AV94" s="128"/>
      <c r="AW94" s="127"/>
      <c r="AX94" s="126"/>
      <c r="AY94" s="320">
        <f>IF($R94=$A$30,ROUND(ROUND('stawki wynagrodzeń'!$O$6*AZ94,2),0),0)</f>
        <v>0</v>
      </c>
      <c r="AZ94" s="128"/>
      <c r="BA94" s="322">
        <f t="shared" si="60"/>
        <v>0</v>
      </c>
      <c r="BB94" s="323">
        <f t="shared" si="61"/>
        <v>0</v>
      </c>
      <c r="BC94" s="127"/>
      <c r="BD94" s="126"/>
      <c r="BE94" s="136">
        <f t="shared" si="62"/>
        <v>0</v>
      </c>
      <c r="BF94" s="137"/>
      <c r="BG94" s="127"/>
      <c r="BH94" s="126"/>
      <c r="BI94" s="136">
        <f t="shared" si="63"/>
        <v>0</v>
      </c>
      <c r="BJ94" s="137"/>
      <c r="BK94" s="127"/>
      <c r="BL94" s="126"/>
      <c r="BM94" s="136">
        <f t="shared" si="64"/>
        <v>0</v>
      </c>
      <c r="BN94" s="137"/>
      <c r="BO94" s="127"/>
      <c r="BP94" s="126"/>
      <c r="BQ94" s="136">
        <f t="shared" si="65"/>
        <v>0</v>
      </c>
      <c r="BR94" s="137"/>
      <c r="BS94" s="127"/>
      <c r="BT94" s="126"/>
      <c r="BU94" s="136">
        <f t="shared" si="69"/>
        <v>0</v>
      </c>
      <c r="BV94" s="137"/>
      <c r="BW94" s="127"/>
      <c r="BX94" s="126"/>
      <c r="BY94" s="136">
        <f t="shared" si="70"/>
        <v>0</v>
      </c>
      <c r="BZ94" s="137"/>
      <c r="CA94" s="127"/>
      <c r="CB94" s="126"/>
      <c r="CC94" s="136">
        <f t="shared" si="71"/>
        <v>0</v>
      </c>
      <c r="CD94" s="137"/>
      <c r="CE94" s="115">
        <f t="shared" si="72"/>
        <v>0</v>
      </c>
      <c r="CF94" s="409">
        <f t="shared" si="73"/>
        <v>0</v>
      </c>
      <c r="CG94" s="411">
        <f t="shared" ca="1" si="66"/>
        <v>0</v>
      </c>
      <c r="CH94" s="143">
        <f t="shared" ca="1" si="74"/>
        <v>0</v>
      </c>
      <c r="CI94" s="143">
        <f t="shared" ca="1" si="75"/>
        <v>0</v>
      </c>
      <c r="CJ94" s="144" t="str">
        <f t="shared" ca="1" si="76"/>
        <v/>
      </c>
      <c r="CK94" s="34" t="str">
        <f t="shared" si="77"/>
        <v/>
      </c>
      <c r="CL94" s="20"/>
    </row>
    <row r="95" spans="3:90" s="36" customFormat="1" x14ac:dyDescent="0.2">
      <c r="C95" s="37">
        <v>87</v>
      </c>
      <c r="D95" s="75" t="str">
        <f t="shared" si="52"/>
        <v>żż</v>
      </c>
      <c r="E95" s="69">
        <f t="shared" si="53"/>
        <v>0</v>
      </c>
      <c r="F95" s="69">
        <f t="shared" si="54"/>
        <v>0</v>
      </c>
      <c r="G95" s="188">
        <f t="shared" si="67"/>
        <v>0</v>
      </c>
      <c r="H95" s="288" t="str">
        <f t="shared" ca="1" si="55"/>
        <v/>
      </c>
      <c r="I95" s="288" t="str">
        <f t="shared" si="56"/>
        <v/>
      </c>
      <c r="J95" s="289" t="str">
        <f t="shared" si="57"/>
        <v>% stażu pracy</v>
      </c>
      <c r="K95" s="289"/>
      <c r="L95" s="287" t="str">
        <f t="shared" si="58"/>
        <v/>
      </c>
      <c r="M95" s="83"/>
      <c r="N95" s="84"/>
      <c r="O95" s="286"/>
      <c r="P95" s="94"/>
      <c r="Q95" s="95">
        <v>18</v>
      </c>
      <c r="R95" s="61" t="s">
        <v>164</v>
      </c>
      <c r="S95" s="108"/>
      <c r="T95" s="107"/>
      <c r="U95" s="102"/>
      <c r="V95" s="62"/>
      <c r="W95" s="148" t="s">
        <v>68</v>
      </c>
      <c r="X95" s="306" t="s">
        <v>200</v>
      </c>
      <c r="Y95" s="99" t="s">
        <v>104</v>
      </c>
      <c r="Z95" s="100"/>
      <c r="AA95" s="115">
        <f>IF(OR(M95="",N95="",P95=""),0,IF(OR(R95=$A$30,R95=$A$31,R95=$A$32),ROUND(P95/Q95*VLOOKUP(Y95,'stawki wynagrodzeń'!$A$4:$G$17,HLOOKUP(IF(AND(X95=$A$44,W95=$A$40),$A$41,IF(AND(X95=$A$44,W95=$A$41),$A$42,W95)),'stawki wynagrodzeń'!$D$4:$G$5,2,FALSE),FALSE),2),0))</f>
        <v>0</v>
      </c>
      <c r="AB95" s="116">
        <f>IF(OR(M95="",N95="",P95=""),0,IF(OR(R95=$A$30,R95=$A$31,R95=$A$32),ROUND(P95/Q95*VLOOKUP(Y95,'stawki wynagrodzeń'!$I$4:$O$17,HLOOKUP(IF(AND(X95=$A$44,W95=$A$40),$A$41,IF(AND(X95=$A$44,W95=$A$41),$A$42,W95)),'stawki wynagrodzeń'!$D$4:$G$5,2,FALSE),FALSE),2),0))</f>
        <v>0</v>
      </c>
      <c r="AC95" s="89"/>
      <c r="AD95" s="62" t="s">
        <v>80</v>
      </c>
      <c r="AE95" s="58"/>
      <c r="AF95" s="315"/>
      <c r="AG95" s="123"/>
      <c r="AH95" s="117"/>
      <c r="AI95" s="124">
        <f t="shared" ca="1" si="59"/>
        <v>0</v>
      </c>
      <c r="AJ95" s="45"/>
      <c r="AK95" s="127"/>
      <c r="AL95" s="126"/>
      <c r="AM95" s="320">
        <f>IF($R95=$A$30,ROUND(ROUND('stawki wynagrodzeń'!$O$6*AN95,2),0),0)</f>
        <v>0</v>
      </c>
      <c r="AN95" s="128"/>
      <c r="AO95" s="127"/>
      <c r="AP95" s="126"/>
      <c r="AQ95" s="320">
        <f>IF($R95=$A$30,ROUND(ROUND('stawki wynagrodzeń'!$O$6*AR95,2),0),0)</f>
        <v>0</v>
      </c>
      <c r="AR95" s="128"/>
      <c r="AS95" s="127"/>
      <c r="AT95" s="126"/>
      <c r="AU95" s="320">
        <f>IF($R95=$A$30,ROUND(ROUND('stawki wynagrodzeń'!$O$6*AV95,2),0),0)</f>
        <v>0</v>
      </c>
      <c r="AV95" s="128"/>
      <c r="AW95" s="127"/>
      <c r="AX95" s="126"/>
      <c r="AY95" s="320">
        <f>IF($R95=$A$30,ROUND(ROUND('stawki wynagrodzeń'!$O$6*AZ95,2),0),0)</f>
        <v>0</v>
      </c>
      <c r="AZ95" s="128"/>
      <c r="BA95" s="322">
        <f t="shared" si="60"/>
        <v>0</v>
      </c>
      <c r="BB95" s="323">
        <f t="shared" si="61"/>
        <v>0</v>
      </c>
      <c r="BC95" s="127"/>
      <c r="BD95" s="126"/>
      <c r="BE95" s="136">
        <f t="shared" si="62"/>
        <v>0</v>
      </c>
      <c r="BF95" s="137"/>
      <c r="BG95" s="127"/>
      <c r="BH95" s="126"/>
      <c r="BI95" s="136">
        <f t="shared" si="63"/>
        <v>0</v>
      </c>
      <c r="BJ95" s="137"/>
      <c r="BK95" s="127"/>
      <c r="BL95" s="126"/>
      <c r="BM95" s="136">
        <f t="shared" si="64"/>
        <v>0</v>
      </c>
      <c r="BN95" s="137"/>
      <c r="BO95" s="127"/>
      <c r="BP95" s="126"/>
      <c r="BQ95" s="136">
        <f t="shared" si="65"/>
        <v>0</v>
      </c>
      <c r="BR95" s="137"/>
      <c r="BS95" s="127"/>
      <c r="BT95" s="126"/>
      <c r="BU95" s="136">
        <f t="shared" si="69"/>
        <v>0</v>
      </c>
      <c r="BV95" s="137"/>
      <c r="BW95" s="127"/>
      <c r="BX95" s="126"/>
      <c r="BY95" s="136">
        <f t="shared" si="70"/>
        <v>0</v>
      </c>
      <c r="BZ95" s="137"/>
      <c r="CA95" s="127"/>
      <c r="CB95" s="126"/>
      <c r="CC95" s="136">
        <f t="shared" si="71"/>
        <v>0</v>
      </c>
      <c r="CD95" s="137"/>
      <c r="CE95" s="115">
        <f t="shared" si="72"/>
        <v>0</v>
      </c>
      <c r="CF95" s="409">
        <f t="shared" si="73"/>
        <v>0</v>
      </c>
      <c r="CG95" s="411">
        <f t="shared" ca="1" si="66"/>
        <v>0</v>
      </c>
      <c r="CH95" s="143">
        <f t="shared" ca="1" si="74"/>
        <v>0</v>
      </c>
      <c r="CI95" s="143">
        <f t="shared" ca="1" si="75"/>
        <v>0</v>
      </c>
      <c r="CJ95" s="144" t="str">
        <f t="shared" ca="1" si="76"/>
        <v/>
      </c>
      <c r="CK95" s="34" t="str">
        <f t="shared" si="77"/>
        <v/>
      </c>
      <c r="CL95" s="20"/>
    </row>
    <row r="96" spans="3:90" s="36" customFormat="1" x14ac:dyDescent="0.2">
      <c r="C96" s="37">
        <v>88</v>
      </c>
      <c r="D96" s="75" t="str">
        <f t="shared" si="52"/>
        <v>żż</v>
      </c>
      <c r="E96" s="69">
        <f t="shared" si="53"/>
        <v>0</v>
      </c>
      <c r="F96" s="69">
        <f t="shared" si="54"/>
        <v>0</v>
      </c>
      <c r="G96" s="188">
        <f t="shared" si="67"/>
        <v>0</v>
      </c>
      <c r="H96" s="288" t="str">
        <f t="shared" ca="1" si="55"/>
        <v/>
      </c>
      <c r="I96" s="288" t="str">
        <f t="shared" si="56"/>
        <v/>
      </c>
      <c r="J96" s="289" t="str">
        <f t="shared" si="57"/>
        <v>% stażu pracy</v>
      </c>
      <c r="K96" s="289"/>
      <c r="L96" s="287" t="str">
        <f t="shared" si="58"/>
        <v/>
      </c>
      <c r="M96" s="83"/>
      <c r="N96" s="84"/>
      <c r="O96" s="286"/>
      <c r="P96" s="94"/>
      <c r="Q96" s="95">
        <v>18</v>
      </c>
      <c r="R96" s="61" t="s">
        <v>164</v>
      </c>
      <c r="S96" s="108"/>
      <c r="T96" s="107"/>
      <c r="U96" s="102"/>
      <c r="V96" s="62"/>
      <c r="W96" s="148" t="s">
        <v>68</v>
      </c>
      <c r="X96" s="306" t="s">
        <v>200</v>
      </c>
      <c r="Y96" s="99" t="s">
        <v>104</v>
      </c>
      <c r="Z96" s="100"/>
      <c r="AA96" s="115">
        <f>IF(OR(M96="",N96="",P96=""),0,IF(OR(R96=$A$30,R96=$A$31,R96=$A$32),ROUND(P96/Q96*VLOOKUP(Y96,'stawki wynagrodzeń'!$A$4:$G$17,HLOOKUP(IF(AND(X96=$A$44,W96=$A$40),$A$41,IF(AND(X96=$A$44,W96=$A$41),$A$42,W96)),'stawki wynagrodzeń'!$D$4:$G$5,2,FALSE),FALSE),2),0))</f>
        <v>0</v>
      </c>
      <c r="AB96" s="116">
        <f>IF(OR(M96="",N96="",P96=""),0,IF(OR(R96=$A$30,R96=$A$31,R96=$A$32),ROUND(P96/Q96*VLOOKUP(Y96,'stawki wynagrodzeń'!$I$4:$O$17,HLOOKUP(IF(AND(X96=$A$44,W96=$A$40),$A$41,IF(AND(X96=$A$44,W96=$A$41),$A$42,W96)),'stawki wynagrodzeń'!$D$4:$G$5,2,FALSE),FALSE),2),0))</f>
        <v>0</v>
      </c>
      <c r="AC96" s="89"/>
      <c r="AD96" s="62" t="s">
        <v>80</v>
      </c>
      <c r="AE96" s="58"/>
      <c r="AF96" s="315"/>
      <c r="AG96" s="123"/>
      <c r="AH96" s="117"/>
      <c r="AI96" s="124">
        <f t="shared" ca="1" si="59"/>
        <v>0</v>
      </c>
      <c r="AJ96" s="45"/>
      <c r="AK96" s="127"/>
      <c r="AL96" s="126"/>
      <c r="AM96" s="320">
        <f>IF($R96=$A$30,ROUND(ROUND('stawki wynagrodzeń'!$O$6*AN96,2),0),0)</f>
        <v>0</v>
      </c>
      <c r="AN96" s="128"/>
      <c r="AO96" s="127"/>
      <c r="AP96" s="126"/>
      <c r="AQ96" s="320">
        <f>IF($R96=$A$30,ROUND(ROUND('stawki wynagrodzeń'!$O$6*AR96,2),0),0)</f>
        <v>0</v>
      </c>
      <c r="AR96" s="128"/>
      <c r="AS96" s="127"/>
      <c r="AT96" s="126"/>
      <c r="AU96" s="320">
        <f>IF($R96=$A$30,ROUND(ROUND('stawki wynagrodzeń'!$O$6*AV96,2),0),0)</f>
        <v>0</v>
      </c>
      <c r="AV96" s="128"/>
      <c r="AW96" s="127"/>
      <c r="AX96" s="126"/>
      <c r="AY96" s="320">
        <f>IF($R96=$A$30,ROUND(ROUND('stawki wynagrodzeń'!$O$6*AZ96,2),0),0)</f>
        <v>0</v>
      </c>
      <c r="AZ96" s="128"/>
      <c r="BA96" s="322">
        <f t="shared" si="60"/>
        <v>0</v>
      </c>
      <c r="BB96" s="323">
        <f t="shared" si="61"/>
        <v>0</v>
      </c>
      <c r="BC96" s="127"/>
      <c r="BD96" s="126"/>
      <c r="BE96" s="136">
        <f t="shared" si="62"/>
        <v>0</v>
      </c>
      <c r="BF96" s="137"/>
      <c r="BG96" s="127"/>
      <c r="BH96" s="126"/>
      <c r="BI96" s="136">
        <f t="shared" si="63"/>
        <v>0</v>
      </c>
      <c r="BJ96" s="137"/>
      <c r="BK96" s="127"/>
      <c r="BL96" s="126"/>
      <c r="BM96" s="136">
        <f t="shared" si="64"/>
        <v>0</v>
      </c>
      <c r="BN96" s="137"/>
      <c r="BO96" s="127"/>
      <c r="BP96" s="126"/>
      <c r="BQ96" s="136">
        <f t="shared" si="65"/>
        <v>0</v>
      </c>
      <c r="BR96" s="137"/>
      <c r="BS96" s="127"/>
      <c r="BT96" s="126"/>
      <c r="BU96" s="136">
        <f t="shared" si="69"/>
        <v>0</v>
      </c>
      <c r="BV96" s="137"/>
      <c r="BW96" s="127"/>
      <c r="BX96" s="126"/>
      <c r="BY96" s="136">
        <f t="shared" si="70"/>
        <v>0</v>
      </c>
      <c r="BZ96" s="137"/>
      <c r="CA96" s="127"/>
      <c r="CB96" s="126"/>
      <c r="CC96" s="136">
        <f t="shared" si="71"/>
        <v>0</v>
      </c>
      <c r="CD96" s="137"/>
      <c r="CE96" s="115">
        <f t="shared" si="72"/>
        <v>0</v>
      </c>
      <c r="CF96" s="409">
        <f t="shared" si="73"/>
        <v>0</v>
      </c>
      <c r="CG96" s="411">
        <f t="shared" ca="1" si="66"/>
        <v>0</v>
      </c>
      <c r="CH96" s="143">
        <f t="shared" ca="1" si="74"/>
        <v>0</v>
      </c>
      <c r="CI96" s="143">
        <f t="shared" ca="1" si="75"/>
        <v>0</v>
      </c>
      <c r="CJ96" s="144" t="str">
        <f t="shared" ca="1" si="76"/>
        <v/>
      </c>
      <c r="CK96" s="34" t="str">
        <f t="shared" si="77"/>
        <v/>
      </c>
      <c r="CL96" s="20"/>
    </row>
    <row r="97" spans="3:90" s="36" customFormat="1" x14ac:dyDescent="0.2">
      <c r="C97" s="37">
        <v>89</v>
      </c>
      <c r="D97" s="75" t="str">
        <f t="shared" si="52"/>
        <v>żż</v>
      </c>
      <c r="E97" s="69">
        <f t="shared" si="53"/>
        <v>0</v>
      </c>
      <c r="F97" s="69">
        <f t="shared" si="54"/>
        <v>0</v>
      </c>
      <c r="G97" s="188">
        <f t="shared" si="67"/>
        <v>0</v>
      </c>
      <c r="H97" s="288" t="str">
        <f t="shared" ca="1" si="55"/>
        <v/>
      </c>
      <c r="I97" s="288" t="str">
        <f t="shared" si="56"/>
        <v/>
      </c>
      <c r="J97" s="289" t="str">
        <f t="shared" si="57"/>
        <v>% stażu pracy</v>
      </c>
      <c r="K97" s="289"/>
      <c r="L97" s="287" t="str">
        <f t="shared" si="58"/>
        <v/>
      </c>
      <c r="M97" s="83"/>
      <c r="N97" s="84"/>
      <c r="O97" s="286"/>
      <c r="P97" s="94"/>
      <c r="Q97" s="95">
        <v>18</v>
      </c>
      <c r="R97" s="61" t="s">
        <v>164</v>
      </c>
      <c r="S97" s="108"/>
      <c r="T97" s="107"/>
      <c r="U97" s="102"/>
      <c r="V97" s="62"/>
      <c r="W97" s="148" t="s">
        <v>68</v>
      </c>
      <c r="X97" s="306" t="s">
        <v>200</v>
      </c>
      <c r="Y97" s="99" t="s">
        <v>104</v>
      </c>
      <c r="Z97" s="100"/>
      <c r="AA97" s="115">
        <f>IF(OR(M97="",N97="",P97=""),0,IF(OR(R97=$A$30,R97=$A$31,R97=$A$32),ROUND(P97/Q97*VLOOKUP(Y97,'stawki wynagrodzeń'!$A$4:$G$17,HLOOKUP(IF(AND(X97=$A$44,W97=$A$40),$A$41,IF(AND(X97=$A$44,W97=$A$41),$A$42,W97)),'stawki wynagrodzeń'!$D$4:$G$5,2,FALSE),FALSE),2),0))</f>
        <v>0</v>
      </c>
      <c r="AB97" s="116">
        <f>IF(OR(M97="",N97="",P97=""),0,IF(OR(R97=$A$30,R97=$A$31,R97=$A$32),ROUND(P97/Q97*VLOOKUP(Y97,'stawki wynagrodzeń'!$I$4:$O$17,HLOOKUP(IF(AND(X97=$A$44,W97=$A$40),$A$41,IF(AND(X97=$A$44,W97=$A$41),$A$42,W97)),'stawki wynagrodzeń'!$D$4:$G$5,2,FALSE),FALSE),2),0))</f>
        <v>0</v>
      </c>
      <c r="AC97" s="89"/>
      <c r="AD97" s="62" t="s">
        <v>80</v>
      </c>
      <c r="AE97" s="58"/>
      <c r="AF97" s="315"/>
      <c r="AG97" s="123"/>
      <c r="AH97" s="117"/>
      <c r="AI97" s="124">
        <f t="shared" ca="1" si="59"/>
        <v>0</v>
      </c>
      <c r="AJ97" s="45"/>
      <c r="AK97" s="127"/>
      <c r="AL97" s="126"/>
      <c r="AM97" s="320">
        <f>IF($R97=$A$30,ROUND(ROUND('stawki wynagrodzeń'!$O$6*AN97,2),0),0)</f>
        <v>0</v>
      </c>
      <c r="AN97" s="128"/>
      <c r="AO97" s="127"/>
      <c r="AP97" s="126"/>
      <c r="AQ97" s="320">
        <f>IF($R97=$A$30,ROUND(ROUND('stawki wynagrodzeń'!$O$6*AR97,2),0),0)</f>
        <v>0</v>
      </c>
      <c r="AR97" s="128"/>
      <c r="AS97" s="127"/>
      <c r="AT97" s="126"/>
      <c r="AU97" s="320">
        <f>IF($R97=$A$30,ROUND(ROUND('stawki wynagrodzeń'!$O$6*AV97,2),0),0)</f>
        <v>0</v>
      </c>
      <c r="AV97" s="128"/>
      <c r="AW97" s="127"/>
      <c r="AX97" s="126"/>
      <c r="AY97" s="320">
        <f>IF($R97=$A$30,ROUND(ROUND('stawki wynagrodzeń'!$O$6*AZ97,2),0),0)</f>
        <v>0</v>
      </c>
      <c r="AZ97" s="128"/>
      <c r="BA97" s="322">
        <f t="shared" si="60"/>
        <v>0</v>
      </c>
      <c r="BB97" s="323">
        <f t="shared" si="61"/>
        <v>0</v>
      </c>
      <c r="BC97" s="127"/>
      <c r="BD97" s="126"/>
      <c r="BE97" s="136">
        <f t="shared" si="62"/>
        <v>0</v>
      </c>
      <c r="BF97" s="137"/>
      <c r="BG97" s="127"/>
      <c r="BH97" s="126"/>
      <c r="BI97" s="136">
        <f t="shared" si="63"/>
        <v>0</v>
      </c>
      <c r="BJ97" s="137"/>
      <c r="BK97" s="127"/>
      <c r="BL97" s="126"/>
      <c r="BM97" s="136">
        <f t="shared" si="64"/>
        <v>0</v>
      </c>
      <c r="BN97" s="137"/>
      <c r="BO97" s="127"/>
      <c r="BP97" s="126"/>
      <c r="BQ97" s="136">
        <f t="shared" si="65"/>
        <v>0</v>
      </c>
      <c r="BR97" s="137"/>
      <c r="BS97" s="127"/>
      <c r="BT97" s="126"/>
      <c r="BU97" s="136">
        <f t="shared" si="69"/>
        <v>0</v>
      </c>
      <c r="BV97" s="137"/>
      <c r="BW97" s="127"/>
      <c r="BX97" s="126"/>
      <c r="BY97" s="136">
        <f t="shared" si="70"/>
        <v>0</v>
      </c>
      <c r="BZ97" s="137"/>
      <c r="CA97" s="127"/>
      <c r="CB97" s="126"/>
      <c r="CC97" s="136">
        <f t="shared" si="71"/>
        <v>0</v>
      </c>
      <c r="CD97" s="137"/>
      <c r="CE97" s="115">
        <f t="shared" si="72"/>
        <v>0</v>
      </c>
      <c r="CF97" s="409">
        <f t="shared" si="73"/>
        <v>0</v>
      </c>
      <c r="CG97" s="411">
        <f t="shared" ca="1" si="66"/>
        <v>0</v>
      </c>
      <c r="CH97" s="143">
        <f t="shared" ca="1" si="74"/>
        <v>0</v>
      </c>
      <c r="CI97" s="143">
        <f t="shared" ca="1" si="75"/>
        <v>0</v>
      </c>
      <c r="CJ97" s="144" t="str">
        <f t="shared" ca="1" si="76"/>
        <v/>
      </c>
      <c r="CK97" s="34" t="str">
        <f t="shared" si="77"/>
        <v/>
      </c>
      <c r="CL97" s="20"/>
    </row>
    <row r="98" spans="3:90" s="36" customFormat="1" x14ac:dyDescent="0.2">
      <c r="C98" s="37">
        <v>90</v>
      </c>
      <c r="D98" s="75" t="str">
        <f t="shared" si="52"/>
        <v>żż</v>
      </c>
      <c r="E98" s="69">
        <f t="shared" si="53"/>
        <v>0</v>
      </c>
      <c r="F98" s="69">
        <f t="shared" si="54"/>
        <v>0</v>
      </c>
      <c r="G98" s="188">
        <f t="shared" si="67"/>
        <v>0</v>
      </c>
      <c r="H98" s="288" t="str">
        <f t="shared" ca="1" si="55"/>
        <v/>
      </c>
      <c r="I98" s="288" t="str">
        <f t="shared" si="56"/>
        <v/>
      </c>
      <c r="J98" s="289" t="str">
        <f t="shared" si="57"/>
        <v>% stażu pracy</v>
      </c>
      <c r="K98" s="289"/>
      <c r="L98" s="287" t="str">
        <f t="shared" si="58"/>
        <v/>
      </c>
      <c r="M98" s="83"/>
      <c r="N98" s="84"/>
      <c r="O98" s="286"/>
      <c r="P98" s="94"/>
      <c r="Q98" s="95">
        <v>18</v>
      </c>
      <c r="R98" s="61" t="s">
        <v>164</v>
      </c>
      <c r="S98" s="108"/>
      <c r="T98" s="107"/>
      <c r="U98" s="102"/>
      <c r="V98" s="62"/>
      <c r="W98" s="148" t="s">
        <v>68</v>
      </c>
      <c r="X98" s="306" t="s">
        <v>200</v>
      </c>
      <c r="Y98" s="99" t="s">
        <v>104</v>
      </c>
      <c r="Z98" s="100"/>
      <c r="AA98" s="115">
        <f>IF(OR(M98="",N98="",P98=""),0,IF(OR(R98=$A$30,R98=$A$31,R98=$A$32),ROUND(P98/Q98*VLOOKUP(Y98,'stawki wynagrodzeń'!$A$4:$G$17,HLOOKUP(IF(AND(X98=$A$44,W98=$A$40),$A$41,IF(AND(X98=$A$44,W98=$A$41),$A$42,W98)),'stawki wynagrodzeń'!$D$4:$G$5,2,FALSE),FALSE),2),0))</f>
        <v>0</v>
      </c>
      <c r="AB98" s="116">
        <f>IF(OR(M98="",N98="",P98=""),0,IF(OR(R98=$A$30,R98=$A$31,R98=$A$32),ROUND(P98/Q98*VLOOKUP(Y98,'stawki wynagrodzeń'!$I$4:$O$17,HLOOKUP(IF(AND(X98=$A$44,W98=$A$40),$A$41,IF(AND(X98=$A$44,W98=$A$41),$A$42,W98)),'stawki wynagrodzeń'!$D$4:$G$5,2,FALSE),FALSE),2),0))</f>
        <v>0</v>
      </c>
      <c r="AC98" s="89"/>
      <c r="AD98" s="62" t="s">
        <v>80</v>
      </c>
      <c r="AE98" s="58"/>
      <c r="AF98" s="315"/>
      <c r="AG98" s="123"/>
      <c r="AH98" s="117"/>
      <c r="AI98" s="124">
        <f t="shared" ca="1" si="59"/>
        <v>0</v>
      </c>
      <c r="AJ98" s="45"/>
      <c r="AK98" s="127"/>
      <c r="AL98" s="126"/>
      <c r="AM98" s="320">
        <f>IF($R98=$A$30,ROUND(ROUND('stawki wynagrodzeń'!$O$6*AN98,2),0),0)</f>
        <v>0</v>
      </c>
      <c r="AN98" s="128"/>
      <c r="AO98" s="127"/>
      <c r="AP98" s="126"/>
      <c r="AQ98" s="320">
        <f>IF($R98=$A$30,ROUND(ROUND('stawki wynagrodzeń'!$O$6*AR98,2),0),0)</f>
        <v>0</v>
      </c>
      <c r="AR98" s="128"/>
      <c r="AS98" s="127"/>
      <c r="AT98" s="126"/>
      <c r="AU98" s="320">
        <f>IF($R98=$A$30,ROUND(ROUND('stawki wynagrodzeń'!$O$6*AV98,2),0),0)</f>
        <v>0</v>
      </c>
      <c r="AV98" s="128"/>
      <c r="AW98" s="127"/>
      <c r="AX98" s="126"/>
      <c r="AY98" s="320">
        <f>IF($R98=$A$30,ROUND(ROUND('stawki wynagrodzeń'!$O$6*AZ98,2),0),0)</f>
        <v>0</v>
      </c>
      <c r="AZ98" s="128"/>
      <c r="BA98" s="322">
        <f t="shared" si="60"/>
        <v>0</v>
      </c>
      <c r="BB98" s="323">
        <f t="shared" si="61"/>
        <v>0</v>
      </c>
      <c r="BC98" s="127"/>
      <c r="BD98" s="126"/>
      <c r="BE98" s="136">
        <f t="shared" si="62"/>
        <v>0</v>
      </c>
      <c r="BF98" s="137"/>
      <c r="BG98" s="127"/>
      <c r="BH98" s="126"/>
      <c r="BI98" s="136">
        <f t="shared" si="63"/>
        <v>0</v>
      </c>
      <c r="BJ98" s="137"/>
      <c r="BK98" s="127"/>
      <c r="BL98" s="126"/>
      <c r="BM98" s="136">
        <f t="shared" si="64"/>
        <v>0</v>
      </c>
      <c r="BN98" s="137"/>
      <c r="BO98" s="127"/>
      <c r="BP98" s="126"/>
      <c r="BQ98" s="136">
        <f t="shared" si="65"/>
        <v>0</v>
      </c>
      <c r="BR98" s="137"/>
      <c r="BS98" s="127"/>
      <c r="BT98" s="126"/>
      <c r="BU98" s="136">
        <f t="shared" si="69"/>
        <v>0</v>
      </c>
      <c r="BV98" s="137"/>
      <c r="BW98" s="127"/>
      <c r="BX98" s="126"/>
      <c r="BY98" s="136">
        <f t="shared" si="70"/>
        <v>0</v>
      </c>
      <c r="BZ98" s="137"/>
      <c r="CA98" s="127"/>
      <c r="CB98" s="126"/>
      <c r="CC98" s="136">
        <f t="shared" si="71"/>
        <v>0</v>
      </c>
      <c r="CD98" s="137"/>
      <c r="CE98" s="115">
        <f t="shared" si="72"/>
        <v>0</v>
      </c>
      <c r="CF98" s="409">
        <f t="shared" si="73"/>
        <v>0</v>
      </c>
      <c r="CG98" s="411">
        <f t="shared" ca="1" si="66"/>
        <v>0</v>
      </c>
      <c r="CH98" s="143">
        <f t="shared" ca="1" si="74"/>
        <v>0</v>
      </c>
      <c r="CI98" s="143">
        <f t="shared" ca="1" si="75"/>
        <v>0</v>
      </c>
      <c r="CJ98" s="144" t="str">
        <f t="shared" ca="1" si="76"/>
        <v/>
      </c>
      <c r="CK98" s="34" t="str">
        <f t="shared" si="77"/>
        <v/>
      </c>
      <c r="CL98" s="20"/>
    </row>
    <row r="99" spans="3:90" s="36" customFormat="1" x14ac:dyDescent="0.2">
      <c r="C99" s="37">
        <v>91</v>
      </c>
      <c r="D99" s="75" t="str">
        <f t="shared" si="52"/>
        <v>żż</v>
      </c>
      <c r="E99" s="69">
        <f t="shared" si="53"/>
        <v>0</v>
      </c>
      <c r="F99" s="69">
        <f t="shared" si="54"/>
        <v>0</v>
      </c>
      <c r="G99" s="188">
        <f t="shared" si="67"/>
        <v>0</v>
      </c>
      <c r="H99" s="288" t="str">
        <f t="shared" ca="1" si="55"/>
        <v/>
      </c>
      <c r="I99" s="288" t="str">
        <f t="shared" si="56"/>
        <v/>
      </c>
      <c r="J99" s="289" t="str">
        <f t="shared" si="57"/>
        <v>% stażu pracy</v>
      </c>
      <c r="K99" s="289"/>
      <c r="L99" s="287" t="str">
        <f t="shared" si="58"/>
        <v/>
      </c>
      <c r="M99" s="83"/>
      <c r="N99" s="84"/>
      <c r="O99" s="286"/>
      <c r="P99" s="94"/>
      <c r="Q99" s="95">
        <v>18</v>
      </c>
      <c r="R99" s="61" t="s">
        <v>164</v>
      </c>
      <c r="S99" s="108"/>
      <c r="T99" s="107"/>
      <c r="U99" s="102"/>
      <c r="V99" s="62"/>
      <c r="W99" s="148" t="s">
        <v>68</v>
      </c>
      <c r="X99" s="306" t="s">
        <v>200</v>
      </c>
      <c r="Y99" s="99" t="s">
        <v>104</v>
      </c>
      <c r="Z99" s="100"/>
      <c r="AA99" s="115">
        <f>IF(OR(M99="",N99="",P99=""),0,IF(OR(R99=$A$30,R99=$A$31,R99=$A$32),ROUND(P99/Q99*VLOOKUP(Y99,'stawki wynagrodzeń'!$A$4:$G$17,HLOOKUP(IF(AND(X99=$A$44,W99=$A$40),$A$41,IF(AND(X99=$A$44,W99=$A$41),$A$42,W99)),'stawki wynagrodzeń'!$D$4:$G$5,2,FALSE),FALSE),2),0))</f>
        <v>0</v>
      </c>
      <c r="AB99" s="116">
        <f>IF(OR(M99="",N99="",P99=""),0,IF(OR(R99=$A$30,R99=$A$31,R99=$A$32),ROUND(P99/Q99*VLOOKUP(Y99,'stawki wynagrodzeń'!$I$4:$O$17,HLOOKUP(IF(AND(X99=$A$44,W99=$A$40),$A$41,IF(AND(X99=$A$44,W99=$A$41),$A$42,W99)),'stawki wynagrodzeń'!$D$4:$G$5,2,FALSE),FALSE),2),0))</f>
        <v>0</v>
      </c>
      <c r="AC99" s="89"/>
      <c r="AD99" s="62" t="s">
        <v>80</v>
      </c>
      <c r="AE99" s="58"/>
      <c r="AF99" s="315"/>
      <c r="AG99" s="123"/>
      <c r="AH99" s="117"/>
      <c r="AI99" s="124">
        <f t="shared" ca="1" si="59"/>
        <v>0</v>
      </c>
      <c r="AJ99" s="45"/>
      <c r="AK99" s="127"/>
      <c r="AL99" s="126"/>
      <c r="AM99" s="320">
        <f>IF($R99=$A$30,ROUND(ROUND('stawki wynagrodzeń'!$O$6*AN99,2),0),0)</f>
        <v>0</v>
      </c>
      <c r="AN99" s="128"/>
      <c r="AO99" s="127"/>
      <c r="AP99" s="126"/>
      <c r="AQ99" s="320">
        <f>IF($R99=$A$30,ROUND(ROUND('stawki wynagrodzeń'!$O$6*AR99,2),0),0)</f>
        <v>0</v>
      </c>
      <c r="AR99" s="128"/>
      <c r="AS99" s="127"/>
      <c r="AT99" s="126"/>
      <c r="AU99" s="320">
        <f>IF($R99=$A$30,ROUND(ROUND('stawki wynagrodzeń'!$O$6*AV99,2),0),0)</f>
        <v>0</v>
      </c>
      <c r="AV99" s="128"/>
      <c r="AW99" s="127"/>
      <c r="AX99" s="126"/>
      <c r="AY99" s="320">
        <f>IF($R99=$A$30,ROUND(ROUND('stawki wynagrodzeń'!$O$6*AZ99,2),0),0)</f>
        <v>0</v>
      </c>
      <c r="AZ99" s="128"/>
      <c r="BA99" s="322">
        <f t="shared" si="60"/>
        <v>0</v>
      </c>
      <c r="BB99" s="323">
        <f t="shared" si="61"/>
        <v>0</v>
      </c>
      <c r="BC99" s="127"/>
      <c r="BD99" s="126"/>
      <c r="BE99" s="136">
        <f t="shared" si="62"/>
        <v>0</v>
      </c>
      <c r="BF99" s="137"/>
      <c r="BG99" s="127"/>
      <c r="BH99" s="126"/>
      <c r="BI99" s="136">
        <f t="shared" si="63"/>
        <v>0</v>
      </c>
      <c r="BJ99" s="137"/>
      <c r="BK99" s="127"/>
      <c r="BL99" s="126"/>
      <c r="BM99" s="136">
        <f t="shared" si="64"/>
        <v>0</v>
      </c>
      <c r="BN99" s="137"/>
      <c r="BO99" s="127"/>
      <c r="BP99" s="126"/>
      <c r="BQ99" s="136">
        <f t="shared" si="65"/>
        <v>0</v>
      </c>
      <c r="BR99" s="137"/>
      <c r="BS99" s="127"/>
      <c r="BT99" s="126"/>
      <c r="BU99" s="136">
        <f t="shared" si="69"/>
        <v>0</v>
      </c>
      <c r="BV99" s="137"/>
      <c r="BW99" s="127"/>
      <c r="BX99" s="126"/>
      <c r="BY99" s="136">
        <f t="shared" si="70"/>
        <v>0</v>
      </c>
      <c r="BZ99" s="137"/>
      <c r="CA99" s="127"/>
      <c r="CB99" s="126"/>
      <c r="CC99" s="136">
        <f t="shared" si="71"/>
        <v>0</v>
      </c>
      <c r="CD99" s="137"/>
      <c r="CE99" s="115">
        <f t="shared" si="72"/>
        <v>0</v>
      </c>
      <c r="CF99" s="409">
        <f t="shared" si="73"/>
        <v>0</v>
      </c>
      <c r="CG99" s="411">
        <f t="shared" ca="1" si="66"/>
        <v>0</v>
      </c>
      <c r="CH99" s="143">
        <f t="shared" ca="1" si="74"/>
        <v>0</v>
      </c>
      <c r="CI99" s="143">
        <f t="shared" ca="1" si="75"/>
        <v>0</v>
      </c>
      <c r="CJ99" s="144" t="str">
        <f t="shared" ca="1" si="76"/>
        <v/>
      </c>
      <c r="CK99" s="34" t="str">
        <f t="shared" si="77"/>
        <v/>
      </c>
      <c r="CL99" s="20"/>
    </row>
    <row r="100" spans="3:90" s="36" customFormat="1" x14ac:dyDescent="0.2">
      <c r="C100" s="37">
        <v>92</v>
      </c>
      <c r="D100" s="75" t="str">
        <f t="shared" si="52"/>
        <v>żż</v>
      </c>
      <c r="E100" s="69">
        <f t="shared" si="53"/>
        <v>0</v>
      </c>
      <c r="F100" s="69">
        <f t="shared" si="54"/>
        <v>0</v>
      </c>
      <c r="G100" s="188">
        <f t="shared" si="67"/>
        <v>0</v>
      </c>
      <c r="H100" s="288" t="str">
        <f t="shared" ca="1" si="55"/>
        <v/>
      </c>
      <c r="I100" s="288" t="str">
        <f t="shared" si="56"/>
        <v/>
      </c>
      <c r="J100" s="289" t="str">
        <f t="shared" si="57"/>
        <v>% stażu pracy</v>
      </c>
      <c r="K100" s="289"/>
      <c r="L100" s="287" t="str">
        <f t="shared" si="58"/>
        <v/>
      </c>
      <c r="M100" s="83"/>
      <c r="N100" s="84"/>
      <c r="O100" s="286"/>
      <c r="P100" s="94"/>
      <c r="Q100" s="95">
        <v>18</v>
      </c>
      <c r="R100" s="61" t="s">
        <v>164</v>
      </c>
      <c r="S100" s="108"/>
      <c r="T100" s="107"/>
      <c r="U100" s="102"/>
      <c r="V100" s="62"/>
      <c r="W100" s="148" t="s">
        <v>68</v>
      </c>
      <c r="X100" s="306" t="s">
        <v>200</v>
      </c>
      <c r="Y100" s="99" t="s">
        <v>104</v>
      </c>
      <c r="Z100" s="100"/>
      <c r="AA100" s="115">
        <f>IF(OR(M100="",N100="",P100=""),0,IF(OR(R100=$A$30,R100=$A$31,R100=$A$32),ROUND(P100/Q100*VLOOKUP(Y100,'stawki wynagrodzeń'!$A$4:$G$17,HLOOKUP(IF(AND(X100=$A$44,W100=$A$40),$A$41,IF(AND(X100=$A$44,W100=$A$41),$A$42,W100)),'stawki wynagrodzeń'!$D$4:$G$5,2,FALSE),FALSE),2),0))</f>
        <v>0</v>
      </c>
      <c r="AB100" s="116">
        <f>IF(OR(M100="",N100="",P100=""),0,IF(OR(R100=$A$30,R100=$A$31,R100=$A$32),ROUND(P100/Q100*VLOOKUP(Y100,'stawki wynagrodzeń'!$I$4:$O$17,HLOOKUP(IF(AND(X100=$A$44,W100=$A$40),$A$41,IF(AND(X100=$A$44,W100=$A$41),$A$42,W100)),'stawki wynagrodzeń'!$D$4:$G$5,2,FALSE),FALSE),2),0))</f>
        <v>0</v>
      </c>
      <c r="AC100" s="89"/>
      <c r="AD100" s="62" t="s">
        <v>80</v>
      </c>
      <c r="AE100" s="58"/>
      <c r="AF100" s="315"/>
      <c r="AG100" s="123"/>
      <c r="AH100" s="117"/>
      <c r="AI100" s="124">
        <f t="shared" ca="1" si="59"/>
        <v>0</v>
      </c>
      <c r="AJ100" s="45"/>
      <c r="AK100" s="127"/>
      <c r="AL100" s="126"/>
      <c r="AM100" s="320">
        <f>IF($R100=$A$30,ROUND(ROUND('stawki wynagrodzeń'!$O$6*AN100,2),0),0)</f>
        <v>0</v>
      </c>
      <c r="AN100" s="128"/>
      <c r="AO100" s="127"/>
      <c r="AP100" s="126"/>
      <c r="AQ100" s="320">
        <f>IF($R100=$A$30,ROUND(ROUND('stawki wynagrodzeń'!$O$6*AR100,2),0),0)</f>
        <v>0</v>
      </c>
      <c r="AR100" s="128"/>
      <c r="AS100" s="127"/>
      <c r="AT100" s="126"/>
      <c r="AU100" s="320">
        <f>IF($R100=$A$30,ROUND(ROUND('stawki wynagrodzeń'!$O$6*AV100,2),0),0)</f>
        <v>0</v>
      </c>
      <c r="AV100" s="128"/>
      <c r="AW100" s="127"/>
      <c r="AX100" s="126"/>
      <c r="AY100" s="320">
        <f>IF($R100=$A$30,ROUND(ROUND('stawki wynagrodzeń'!$O$6*AZ100,2),0),0)</f>
        <v>0</v>
      </c>
      <c r="AZ100" s="128"/>
      <c r="BA100" s="322">
        <f t="shared" si="60"/>
        <v>0</v>
      </c>
      <c r="BB100" s="323">
        <f t="shared" si="61"/>
        <v>0</v>
      </c>
      <c r="BC100" s="127"/>
      <c r="BD100" s="126"/>
      <c r="BE100" s="136">
        <f t="shared" si="62"/>
        <v>0</v>
      </c>
      <c r="BF100" s="137"/>
      <c r="BG100" s="127"/>
      <c r="BH100" s="126"/>
      <c r="BI100" s="136">
        <f t="shared" si="63"/>
        <v>0</v>
      </c>
      <c r="BJ100" s="137"/>
      <c r="BK100" s="127"/>
      <c r="BL100" s="126"/>
      <c r="BM100" s="136">
        <f t="shared" si="64"/>
        <v>0</v>
      </c>
      <c r="BN100" s="137"/>
      <c r="BO100" s="127"/>
      <c r="BP100" s="126"/>
      <c r="BQ100" s="136">
        <f t="shared" si="65"/>
        <v>0</v>
      </c>
      <c r="BR100" s="137"/>
      <c r="BS100" s="127"/>
      <c r="BT100" s="126"/>
      <c r="BU100" s="136">
        <f t="shared" si="69"/>
        <v>0</v>
      </c>
      <c r="BV100" s="137"/>
      <c r="BW100" s="127"/>
      <c r="BX100" s="126"/>
      <c r="BY100" s="136">
        <f t="shared" si="70"/>
        <v>0</v>
      </c>
      <c r="BZ100" s="137"/>
      <c r="CA100" s="127"/>
      <c r="CB100" s="126"/>
      <c r="CC100" s="136">
        <f t="shared" si="71"/>
        <v>0</v>
      </c>
      <c r="CD100" s="137"/>
      <c r="CE100" s="115">
        <f t="shared" si="72"/>
        <v>0</v>
      </c>
      <c r="CF100" s="409">
        <f t="shared" si="73"/>
        <v>0</v>
      </c>
      <c r="CG100" s="411">
        <f t="shared" ca="1" si="66"/>
        <v>0</v>
      </c>
      <c r="CH100" s="143">
        <f t="shared" ca="1" si="74"/>
        <v>0</v>
      </c>
      <c r="CI100" s="143">
        <f t="shared" ca="1" si="75"/>
        <v>0</v>
      </c>
      <c r="CJ100" s="144" t="str">
        <f t="shared" ca="1" si="76"/>
        <v/>
      </c>
      <c r="CK100" s="34" t="str">
        <f t="shared" si="77"/>
        <v/>
      </c>
      <c r="CL100" s="20"/>
    </row>
    <row r="101" spans="3:90" s="36" customFormat="1" x14ac:dyDescent="0.2">
      <c r="C101" s="37">
        <v>93</v>
      </c>
      <c r="D101" s="75" t="str">
        <f t="shared" si="52"/>
        <v>żż</v>
      </c>
      <c r="E101" s="69">
        <f t="shared" si="53"/>
        <v>0</v>
      </c>
      <c r="F101" s="69">
        <f t="shared" si="54"/>
        <v>0</v>
      </c>
      <c r="G101" s="188">
        <f t="shared" si="67"/>
        <v>0</v>
      </c>
      <c r="H101" s="288" t="str">
        <f t="shared" ca="1" si="55"/>
        <v/>
      </c>
      <c r="I101" s="288" t="str">
        <f t="shared" si="56"/>
        <v/>
      </c>
      <c r="J101" s="289" t="str">
        <f t="shared" si="57"/>
        <v>% stażu pracy</v>
      </c>
      <c r="K101" s="289"/>
      <c r="L101" s="287" t="str">
        <f t="shared" si="58"/>
        <v/>
      </c>
      <c r="M101" s="83"/>
      <c r="N101" s="84"/>
      <c r="O101" s="286"/>
      <c r="P101" s="94"/>
      <c r="Q101" s="95">
        <v>18</v>
      </c>
      <c r="R101" s="61" t="s">
        <v>164</v>
      </c>
      <c r="S101" s="108"/>
      <c r="T101" s="107"/>
      <c r="U101" s="102"/>
      <c r="V101" s="62"/>
      <c r="W101" s="148" t="s">
        <v>68</v>
      </c>
      <c r="X101" s="306" t="s">
        <v>200</v>
      </c>
      <c r="Y101" s="99" t="s">
        <v>104</v>
      </c>
      <c r="Z101" s="100"/>
      <c r="AA101" s="115">
        <f>IF(OR(M101="",N101="",P101=""),0,IF(OR(R101=$A$30,R101=$A$31,R101=$A$32),ROUND(P101/Q101*VLOOKUP(Y101,'stawki wynagrodzeń'!$A$4:$G$17,HLOOKUP(IF(AND(X101=$A$44,W101=$A$40),$A$41,IF(AND(X101=$A$44,W101=$A$41),$A$42,W101)),'stawki wynagrodzeń'!$D$4:$G$5,2,FALSE),FALSE),2),0))</f>
        <v>0</v>
      </c>
      <c r="AB101" s="116">
        <f>IF(OR(M101="",N101="",P101=""),0,IF(OR(R101=$A$30,R101=$A$31,R101=$A$32),ROUND(P101/Q101*VLOOKUP(Y101,'stawki wynagrodzeń'!$I$4:$O$17,HLOOKUP(IF(AND(X101=$A$44,W101=$A$40),$A$41,IF(AND(X101=$A$44,W101=$A$41),$A$42,W101)),'stawki wynagrodzeń'!$D$4:$G$5,2,FALSE),FALSE),2),0))</f>
        <v>0</v>
      </c>
      <c r="AC101" s="89"/>
      <c r="AD101" s="62" t="s">
        <v>80</v>
      </c>
      <c r="AE101" s="58"/>
      <c r="AF101" s="315"/>
      <c r="AG101" s="123"/>
      <c r="AH101" s="117"/>
      <c r="AI101" s="124">
        <f t="shared" ca="1" si="59"/>
        <v>0</v>
      </c>
      <c r="AJ101" s="45"/>
      <c r="AK101" s="127"/>
      <c r="AL101" s="126"/>
      <c r="AM101" s="320">
        <f>IF($R101=$A$30,ROUND(ROUND('stawki wynagrodzeń'!$O$6*AN101,2),0),0)</f>
        <v>0</v>
      </c>
      <c r="AN101" s="128"/>
      <c r="AO101" s="127"/>
      <c r="AP101" s="126"/>
      <c r="AQ101" s="320">
        <f>IF($R101=$A$30,ROUND(ROUND('stawki wynagrodzeń'!$O$6*AR101,2),0),0)</f>
        <v>0</v>
      </c>
      <c r="AR101" s="128"/>
      <c r="AS101" s="127"/>
      <c r="AT101" s="126"/>
      <c r="AU101" s="320">
        <f>IF($R101=$A$30,ROUND(ROUND('stawki wynagrodzeń'!$O$6*AV101,2),0),0)</f>
        <v>0</v>
      </c>
      <c r="AV101" s="128"/>
      <c r="AW101" s="127"/>
      <c r="AX101" s="126"/>
      <c r="AY101" s="320">
        <f>IF($R101=$A$30,ROUND(ROUND('stawki wynagrodzeń'!$O$6*AZ101,2),0),0)</f>
        <v>0</v>
      </c>
      <c r="AZ101" s="128"/>
      <c r="BA101" s="322">
        <f t="shared" si="60"/>
        <v>0</v>
      </c>
      <c r="BB101" s="323">
        <f t="shared" si="61"/>
        <v>0</v>
      </c>
      <c r="BC101" s="127"/>
      <c r="BD101" s="126"/>
      <c r="BE101" s="136">
        <f t="shared" si="62"/>
        <v>0</v>
      </c>
      <c r="BF101" s="137"/>
      <c r="BG101" s="127"/>
      <c r="BH101" s="126"/>
      <c r="BI101" s="136">
        <f t="shared" si="63"/>
        <v>0</v>
      </c>
      <c r="BJ101" s="137"/>
      <c r="BK101" s="127"/>
      <c r="BL101" s="126"/>
      <c r="BM101" s="136">
        <f t="shared" si="64"/>
        <v>0</v>
      </c>
      <c r="BN101" s="137"/>
      <c r="BO101" s="127"/>
      <c r="BP101" s="126"/>
      <c r="BQ101" s="136">
        <f t="shared" si="65"/>
        <v>0</v>
      </c>
      <c r="BR101" s="137"/>
      <c r="BS101" s="127"/>
      <c r="BT101" s="126"/>
      <c r="BU101" s="136">
        <f t="shared" si="69"/>
        <v>0</v>
      </c>
      <c r="BV101" s="137"/>
      <c r="BW101" s="127"/>
      <c r="BX101" s="126"/>
      <c r="BY101" s="136">
        <f t="shared" si="70"/>
        <v>0</v>
      </c>
      <c r="BZ101" s="137"/>
      <c r="CA101" s="127"/>
      <c r="CB101" s="126"/>
      <c r="CC101" s="136">
        <f t="shared" si="71"/>
        <v>0</v>
      </c>
      <c r="CD101" s="137"/>
      <c r="CE101" s="115">
        <f t="shared" si="72"/>
        <v>0</v>
      </c>
      <c r="CF101" s="409">
        <f t="shared" si="73"/>
        <v>0</v>
      </c>
      <c r="CG101" s="411">
        <f t="shared" ca="1" si="66"/>
        <v>0</v>
      </c>
      <c r="CH101" s="143">
        <f t="shared" ca="1" si="74"/>
        <v>0</v>
      </c>
      <c r="CI101" s="143">
        <f t="shared" ca="1" si="75"/>
        <v>0</v>
      </c>
      <c r="CJ101" s="144" t="str">
        <f t="shared" ca="1" si="76"/>
        <v/>
      </c>
      <c r="CK101" s="34" t="str">
        <f t="shared" si="77"/>
        <v/>
      </c>
      <c r="CL101" s="20"/>
    </row>
    <row r="102" spans="3:90" s="36" customFormat="1" x14ac:dyDescent="0.2">
      <c r="C102" s="37">
        <v>94</v>
      </c>
      <c r="D102" s="75" t="str">
        <f t="shared" si="52"/>
        <v>żż</v>
      </c>
      <c r="E102" s="69">
        <f t="shared" si="53"/>
        <v>0</v>
      </c>
      <c r="F102" s="69">
        <f t="shared" si="54"/>
        <v>0</v>
      </c>
      <c r="G102" s="188">
        <f t="shared" si="67"/>
        <v>0</v>
      </c>
      <c r="H102" s="288" t="str">
        <f t="shared" ca="1" si="55"/>
        <v/>
      </c>
      <c r="I102" s="288" t="str">
        <f t="shared" si="56"/>
        <v/>
      </c>
      <c r="J102" s="289" t="str">
        <f t="shared" si="57"/>
        <v>% stażu pracy</v>
      </c>
      <c r="K102" s="289"/>
      <c r="L102" s="287" t="str">
        <f t="shared" si="58"/>
        <v/>
      </c>
      <c r="M102" s="83"/>
      <c r="N102" s="84"/>
      <c r="O102" s="286"/>
      <c r="P102" s="94"/>
      <c r="Q102" s="95">
        <v>18</v>
      </c>
      <c r="R102" s="61" t="s">
        <v>164</v>
      </c>
      <c r="S102" s="108"/>
      <c r="T102" s="107"/>
      <c r="U102" s="102"/>
      <c r="V102" s="62"/>
      <c r="W102" s="148" t="s">
        <v>68</v>
      </c>
      <c r="X102" s="306" t="s">
        <v>200</v>
      </c>
      <c r="Y102" s="99" t="s">
        <v>104</v>
      </c>
      <c r="Z102" s="100"/>
      <c r="AA102" s="115">
        <f>IF(OR(M102="",N102="",P102=""),0,IF(OR(R102=$A$30,R102=$A$31,R102=$A$32),ROUND(P102/Q102*VLOOKUP(Y102,'stawki wynagrodzeń'!$A$4:$G$17,HLOOKUP(IF(AND(X102=$A$44,W102=$A$40),$A$41,IF(AND(X102=$A$44,W102=$A$41),$A$42,W102)),'stawki wynagrodzeń'!$D$4:$G$5,2,FALSE),FALSE),2),0))</f>
        <v>0</v>
      </c>
      <c r="AB102" s="116">
        <f>IF(OR(M102="",N102="",P102=""),0,IF(OR(R102=$A$30,R102=$A$31,R102=$A$32),ROUND(P102/Q102*VLOOKUP(Y102,'stawki wynagrodzeń'!$I$4:$O$17,HLOOKUP(IF(AND(X102=$A$44,W102=$A$40),$A$41,IF(AND(X102=$A$44,W102=$A$41),$A$42,W102)),'stawki wynagrodzeń'!$D$4:$G$5,2,FALSE),FALSE),2),0))</f>
        <v>0</v>
      </c>
      <c r="AC102" s="89"/>
      <c r="AD102" s="62" t="s">
        <v>80</v>
      </c>
      <c r="AE102" s="58"/>
      <c r="AF102" s="315"/>
      <c r="AG102" s="123"/>
      <c r="AH102" s="117"/>
      <c r="AI102" s="124">
        <f t="shared" ca="1" si="59"/>
        <v>0</v>
      </c>
      <c r="AJ102" s="45"/>
      <c r="AK102" s="127"/>
      <c r="AL102" s="126"/>
      <c r="AM102" s="320">
        <f>IF($R102=$A$30,ROUND(ROUND('stawki wynagrodzeń'!$O$6*AN102,2),0),0)</f>
        <v>0</v>
      </c>
      <c r="AN102" s="128"/>
      <c r="AO102" s="127"/>
      <c r="AP102" s="126"/>
      <c r="AQ102" s="320">
        <f>IF($R102=$A$30,ROUND(ROUND('stawki wynagrodzeń'!$O$6*AR102,2),0),0)</f>
        <v>0</v>
      </c>
      <c r="AR102" s="128"/>
      <c r="AS102" s="127"/>
      <c r="AT102" s="126"/>
      <c r="AU102" s="320">
        <f>IF($R102=$A$30,ROUND(ROUND('stawki wynagrodzeń'!$O$6*AV102,2),0),0)</f>
        <v>0</v>
      </c>
      <c r="AV102" s="128"/>
      <c r="AW102" s="127"/>
      <c r="AX102" s="126"/>
      <c r="AY102" s="320">
        <f>IF($R102=$A$30,ROUND(ROUND('stawki wynagrodzeń'!$O$6*AZ102,2),0),0)</f>
        <v>0</v>
      </c>
      <c r="AZ102" s="128"/>
      <c r="BA102" s="322">
        <f t="shared" si="60"/>
        <v>0</v>
      </c>
      <c r="BB102" s="323">
        <f t="shared" si="61"/>
        <v>0</v>
      </c>
      <c r="BC102" s="127"/>
      <c r="BD102" s="126"/>
      <c r="BE102" s="136">
        <f t="shared" si="62"/>
        <v>0</v>
      </c>
      <c r="BF102" s="137"/>
      <c r="BG102" s="127"/>
      <c r="BH102" s="126"/>
      <c r="BI102" s="136">
        <f t="shared" si="63"/>
        <v>0</v>
      </c>
      <c r="BJ102" s="137"/>
      <c r="BK102" s="127"/>
      <c r="BL102" s="126"/>
      <c r="BM102" s="136">
        <f t="shared" si="64"/>
        <v>0</v>
      </c>
      <c r="BN102" s="137"/>
      <c r="BO102" s="127"/>
      <c r="BP102" s="126"/>
      <c r="BQ102" s="136">
        <f t="shared" si="65"/>
        <v>0</v>
      </c>
      <c r="BR102" s="137"/>
      <c r="BS102" s="127"/>
      <c r="BT102" s="126"/>
      <c r="BU102" s="136">
        <f t="shared" si="69"/>
        <v>0</v>
      </c>
      <c r="BV102" s="137"/>
      <c r="BW102" s="127"/>
      <c r="BX102" s="126"/>
      <c r="BY102" s="136">
        <f t="shared" si="70"/>
        <v>0</v>
      </c>
      <c r="BZ102" s="137"/>
      <c r="CA102" s="127"/>
      <c r="CB102" s="126"/>
      <c r="CC102" s="136">
        <f t="shared" si="71"/>
        <v>0</v>
      </c>
      <c r="CD102" s="137"/>
      <c r="CE102" s="115">
        <f t="shared" si="72"/>
        <v>0</v>
      </c>
      <c r="CF102" s="409">
        <f t="shared" si="73"/>
        <v>0</v>
      </c>
      <c r="CG102" s="411">
        <f t="shared" ca="1" si="66"/>
        <v>0</v>
      </c>
      <c r="CH102" s="143">
        <f t="shared" ca="1" si="74"/>
        <v>0</v>
      </c>
      <c r="CI102" s="143">
        <f t="shared" ca="1" si="75"/>
        <v>0</v>
      </c>
      <c r="CJ102" s="144" t="str">
        <f t="shared" ca="1" si="76"/>
        <v/>
      </c>
      <c r="CK102" s="34" t="str">
        <f t="shared" si="77"/>
        <v/>
      </c>
      <c r="CL102" s="20"/>
    </row>
    <row r="103" spans="3:90" s="36" customFormat="1" x14ac:dyDescent="0.2">
      <c r="C103" s="37">
        <v>95</v>
      </c>
      <c r="D103" s="75" t="str">
        <f t="shared" si="52"/>
        <v>żż</v>
      </c>
      <c r="E103" s="69">
        <f t="shared" si="53"/>
        <v>0</v>
      </c>
      <c r="F103" s="69">
        <f t="shared" si="54"/>
        <v>0</v>
      </c>
      <c r="G103" s="188">
        <f t="shared" si="67"/>
        <v>0</v>
      </c>
      <c r="H103" s="288" t="str">
        <f t="shared" ca="1" si="55"/>
        <v/>
      </c>
      <c r="I103" s="288" t="str">
        <f t="shared" si="56"/>
        <v/>
      </c>
      <c r="J103" s="289" t="str">
        <f t="shared" si="57"/>
        <v>% stażu pracy</v>
      </c>
      <c r="K103" s="289"/>
      <c r="L103" s="287" t="str">
        <f t="shared" si="58"/>
        <v/>
      </c>
      <c r="M103" s="83"/>
      <c r="N103" s="84"/>
      <c r="O103" s="286"/>
      <c r="P103" s="94"/>
      <c r="Q103" s="95">
        <v>18</v>
      </c>
      <c r="R103" s="61" t="s">
        <v>164</v>
      </c>
      <c r="S103" s="108"/>
      <c r="T103" s="107"/>
      <c r="U103" s="102"/>
      <c r="V103" s="62"/>
      <c r="W103" s="148" t="s">
        <v>68</v>
      </c>
      <c r="X103" s="306" t="s">
        <v>200</v>
      </c>
      <c r="Y103" s="99" t="s">
        <v>104</v>
      </c>
      <c r="Z103" s="100"/>
      <c r="AA103" s="115">
        <f>IF(OR(M103="",N103="",P103=""),0,IF(OR(R103=$A$30,R103=$A$31,R103=$A$32),ROUND(P103/Q103*VLOOKUP(Y103,'stawki wynagrodzeń'!$A$4:$G$17,HLOOKUP(IF(AND(X103=$A$44,W103=$A$40),$A$41,IF(AND(X103=$A$44,W103=$A$41),$A$42,W103)),'stawki wynagrodzeń'!$D$4:$G$5,2,FALSE),FALSE),2),0))</f>
        <v>0</v>
      </c>
      <c r="AB103" s="116">
        <f>IF(OR(M103="",N103="",P103=""),0,IF(OR(R103=$A$30,R103=$A$31,R103=$A$32),ROUND(P103/Q103*VLOOKUP(Y103,'stawki wynagrodzeń'!$I$4:$O$17,HLOOKUP(IF(AND(X103=$A$44,W103=$A$40),$A$41,IF(AND(X103=$A$44,W103=$A$41),$A$42,W103)),'stawki wynagrodzeń'!$D$4:$G$5,2,FALSE),FALSE),2),0))</f>
        <v>0</v>
      </c>
      <c r="AC103" s="89"/>
      <c r="AD103" s="62" t="s">
        <v>80</v>
      </c>
      <c r="AE103" s="58"/>
      <c r="AF103" s="315"/>
      <c r="AG103" s="123"/>
      <c r="AH103" s="117"/>
      <c r="AI103" s="124">
        <f t="shared" ca="1" si="59"/>
        <v>0</v>
      </c>
      <c r="AJ103" s="45"/>
      <c r="AK103" s="127"/>
      <c r="AL103" s="126"/>
      <c r="AM103" s="320">
        <f>IF($R103=$A$30,ROUND(ROUND('stawki wynagrodzeń'!$O$6*AN103,2),0),0)</f>
        <v>0</v>
      </c>
      <c r="AN103" s="128"/>
      <c r="AO103" s="127"/>
      <c r="AP103" s="126"/>
      <c r="AQ103" s="320">
        <f>IF($R103=$A$30,ROUND(ROUND('stawki wynagrodzeń'!$O$6*AR103,2),0),0)</f>
        <v>0</v>
      </c>
      <c r="AR103" s="128"/>
      <c r="AS103" s="127"/>
      <c r="AT103" s="126"/>
      <c r="AU103" s="320">
        <f>IF($R103=$A$30,ROUND(ROUND('stawki wynagrodzeń'!$O$6*AV103,2),0),0)</f>
        <v>0</v>
      </c>
      <c r="AV103" s="128"/>
      <c r="AW103" s="127"/>
      <c r="AX103" s="126"/>
      <c r="AY103" s="320">
        <f>IF($R103=$A$30,ROUND(ROUND('stawki wynagrodzeń'!$O$6*AZ103,2),0),0)</f>
        <v>0</v>
      </c>
      <c r="AZ103" s="128"/>
      <c r="BA103" s="322">
        <f t="shared" si="60"/>
        <v>0</v>
      </c>
      <c r="BB103" s="323">
        <f t="shared" si="61"/>
        <v>0</v>
      </c>
      <c r="BC103" s="127"/>
      <c r="BD103" s="126"/>
      <c r="BE103" s="136">
        <f t="shared" si="62"/>
        <v>0</v>
      </c>
      <c r="BF103" s="137"/>
      <c r="BG103" s="127"/>
      <c r="BH103" s="126"/>
      <c r="BI103" s="136">
        <f t="shared" si="63"/>
        <v>0</v>
      </c>
      <c r="BJ103" s="137"/>
      <c r="BK103" s="127"/>
      <c r="BL103" s="126"/>
      <c r="BM103" s="136">
        <f t="shared" si="64"/>
        <v>0</v>
      </c>
      <c r="BN103" s="137"/>
      <c r="BO103" s="127"/>
      <c r="BP103" s="126"/>
      <c r="BQ103" s="136">
        <f t="shared" si="65"/>
        <v>0</v>
      </c>
      <c r="BR103" s="137"/>
      <c r="BS103" s="127"/>
      <c r="BT103" s="126"/>
      <c r="BU103" s="136">
        <f t="shared" si="69"/>
        <v>0</v>
      </c>
      <c r="BV103" s="137"/>
      <c r="BW103" s="127"/>
      <c r="BX103" s="126"/>
      <c r="BY103" s="136">
        <f t="shared" si="70"/>
        <v>0</v>
      </c>
      <c r="BZ103" s="137"/>
      <c r="CA103" s="127"/>
      <c r="CB103" s="126"/>
      <c r="CC103" s="136">
        <f t="shared" si="71"/>
        <v>0</v>
      </c>
      <c r="CD103" s="137"/>
      <c r="CE103" s="115">
        <f t="shared" si="72"/>
        <v>0</v>
      </c>
      <c r="CF103" s="409">
        <f t="shared" si="73"/>
        <v>0</v>
      </c>
      <c r="CG103" s="411">
        <f t="shared" ca="1" si="66"/>
        <v>0</v>
      </c>
      <c r="CH103" s="143">
        <f t="shared" ca="1" si="74"/>
        <v>0</v>
      </c>
      <c r="CI103" s="143">
        <f t="shared" ca="1" si="75"/>
        <v>0</v>
      </c>
      <c r="CJ103" s="144" t="str">
        <f t="shared" ca="1" si="76"/>
        <v/>
      </c>
      <c r="CK103" s="34" t="str">
        <f t="shared" si="77"/>
        <v/>
      </c>
      <c r="CL103" s="20"/>
    </row>
    <row r="104" spans="3:90" s="36" customFormat="1" x14ac:dyDescent="0.2">
      <c r="C104" s="37">
        <v>96</v>
      </c>
      <c r="D104" s="75" t="str">
        <f t="shared" si="52"/>
        <v>żż</v>
      </c>
      <c r="E104" s="69">
        <f t="shared" si="53"/>
        <v>0</v>
      </c>
      <c r="F104" s="69">
        <f t="shared" si="54"/>
        <v>0</v>
      </c>
      <c r="G104" s="188">
        <f t="shared" si="67"/>
        <v>0</v>
      </c>
      <c r="H104" s="288" t="str">
        <f t="shared" ca="1" si="55"/>
        <v/>
      </c>
      <c r="I104" s="288" t="str">
        <f t="shared" si="56"/>
        <v/>
      </c>
      <c r="J104" s="289" t="str">
        <f t="shared" si="57"/>
        <v>% stażu pracy</v>
      </c>
      <c r="K104" s="289"/>
      <c r="L104" s="287" t="str">
        <f t="shared" si="58"/>
        <v/>
      </c>
      <c r="M104" s="83"/>
      <c r="N104" s="84"/>
      <c r="O104" s="286"/>
      <c r="P104" s="94"/>
      <c r="Q104" s="95">
        <v>18</v>
      </c>
      <c r="R104" s="61" t="s">
        <v>164</v>
      </c>
      <c r="S104" s="108"/>
      <c r="T104" s="107"/>
      <c r="U104" s="102"/>
      <c r="V104" s="62"/>
      <c r="W104" s="148" t="s">
        <v>68</v>
      </c>
      <c r="X104" s="306" t="s">
        <v>200</v>
      </c>
      <c r="Y104" s="99" t="s">
        <v>104</v>
      </c>
      <c r="Z104" s="100"/>
      <c r="AA104" s="115">
        <f>IF(OR(M104="",N104="",P104=""),0,IF(OR(R104=$A$30,R104=$A$31,R104=$A$32),ROUND(P104/Q104*VLOOKUP(Y104,'stawki wynagrodzeń'!$A$4:$G$17,HLOOKUP(IF(AND(X104=$A$44,W104=$A$40),$A$41,IF(AND(X104=$A$44,W104=$A$41),$A$42,W104)),'stawki wynagrodzeń'!$D$4:$G$5,2,FALSE),FALSE),2),0))</f>
        <v>0</v>
      </c>
      <c r="AB104" s="116">
        <f>IF(OR(M104="",N104="",P104=""),0,IF(OR(R104=$A$30,R104=$A$31,R104=$A$32),ROUND(P104/Q104*VLOOKUP(Y104,'stawki wynagrodzeń'!$I$4:$O$17,HLOOKUP(IF(AND(X104=$A$44,W104=$A$40),$A$41,IF(AND(X104=$A$44,W104=$A$41),$A$42,W104)),'stawki wynagrodzeń'!$D$4:$G$5,2,FALSE),FALSE),2),0))</f>
        <v>0</v>
      </c>
      <c r="AC104" s="89"/>
      <c r="AD104" s="62" t="s">
        <v>80</v>
      </c>
      <c r="AE104" s="58"/>
      <c r="AF104" s="315"/>
      <c r="AG104" s="123"/>
      <c r="AH104" s="117"/>
      <c r="AI104" s="124">
        <f t="shared" ca="1" si="59"/>
        <v>0</v>
      </c>
      <c r="AJ104" s="45"/>
      <c r="AK104" s="127"/>
      <c r="AL104" s="126"/>
      <c r="AM104" s="320">
        <f>IF($R104=$A$30,ROUND(ROUND('stawki wynagrodzeń'!$O$6*AN104,2),0),0)</f>
        <v>0</v>
      </c>
      <c r="AN104" s="128"/>
      <c r="AO104" s="127"/>
      <c r="AP104" s="126"/>
      <c r="AQ104" s="320">
        <f>IF($R104=$A$30,ROUND(ROUND('stawki wynagrodzeń'!$O$6*AR104,2),0),0)</f>
        <v>0</v>
      </c>
      <c r="AR104" s="128"/>
      <c r="AS104" s="127"/>
      <c r="AT104" s="126"/>
      <c r="AU104" s="320">
        <f>IF($R104=$A$30,ROUND(ROUND('stawki wynagrodzeń'!$O$6*AV104,2),0),0)</f>
        <v>0</v>
      </c>
      <c r="AV104" s="128"/>
      <c r="AW104" s="127"/>
      <c r="AX104" s="126"/>
      <c r="AY104" s="320">
        <f>IF($R104=$A$30,ROUND(ROUND('stawki wynagrodzeń'!$O$6*AZ104,2),0),0)</f>
        <v>0</v>
      </c>
      <c r="AZ104" s="128"/>
      <c r="BA104" s="322">
        <f t="shared" si="60"/>
        <v>0</v>
      </c>
      <c r="BB104" s="323">
        <f t="shared" si="61"/>
        <v>0</v>
      </c>
      <c r="BC104" s="127"/>
      <c r="BD104" s="126"/>
      <c r="BE104" s="136">
        <f t="shared" si="62"/>
        <v>0</v>
      </c>
      <c r="BF104" s="137"/>
      <c r="BG104" s="127"/>
      <c r="BH104" s="126"/>
      <c r="BI104" s="136">
        <f t="shared" si="63"/>
        <v>0</v>
      </c>
      <c r="BJ104" s="137"/>
      <c r="BK104" s="127"/>
      <c r="BL104" s="126"/>
      <c r="BM104" s="136">
        <f t="shared" si="64"/>
        <v>0</v>
      </c>
      <c r="BN104" s="137"/>
      <c r="BO104" s="127"/>
      <c r="BP104" s="126"/>
      <c r="BQ104" s="136">
        <f t="shared" si="65"/>
        <v>0</v>
      </c>
      <c r="BR104" s="137"/>
      <c r="BS104" s="127"/>
      <c r="BT104" s="126"/>
      <c r="BU104" s="136">
        <f t="shared" si="69"/>
        <v>0</v>
      </c>
      <c r="BV104" s="137"/>
      <c r="BW104" s="127"/>
      <c r="BX104" s="126"/>
      <c r="BY104" s="136">
        <f t="shared" si="70"/>
        <v>0</v>
      </c>
      <c r="BZ104" s="137"/>
      <c r="CA104" s="127"/>
      <c r="CB104" s="126"/>
      <c r="CC104" s="136">
        <f t="shared" si="71"/>
        <v>0</v>
      </c>
      <c r="CD104" s="137"/>
      <c r="CE104" s="115">
        <f t="shared" si="72"/>
        <v>0</v>
      </c>
      <c r="CF104" s="409">
        <f t="shared" si="73"/>
        <v>0</v>
      </c>
      <c r="CG104" s="411">
        <f t="shared" ca="1" si="66"/>
        <v>0</v>
      </c>
      <c r="CH104" s="143">
        <f t="shared" ca="1" si="74"/>
        <v>0</v>
      </c>
      <c r="CI104" s="143">
        <f t="shared" ca="1" si="75"/>
        <v>0</v>
      </c>
      <c r="CJ104" s="144" t="str">
        <f t="shared" ca="1" si="76"/>
        <v/>
      </c>
      <c r="CK104" s="34" t="str">
        <f t="shared" si="77"/>
        <v/>
      </c>
      <c r="CL104" s="20"/>
    </row>
    <row r="105" spans="3:90" s="36" customFormat="1" x14ac:dyDescent="0.2">
      <c r="C105" s="37">
        <v>97</v>
      </c>
      <c r="D105" s="75" t="str">
        <f t="shared" ref="D105:D136" si="78">IF(OR(M105="",N105=""),"żż",CONCATENATE(M105," ",N105))</f>
        <v>żż</v>
      </c>
      <c r="E105" s="69">
        <f t="shared" ref="E105:E136" si="79">IF(S105="",0,VLOOKUP(S105,$A$17:$B$28,2,FALSE))</f>
        <v>0</v>
      </c>
      <c r="F105" s="69">
        <f t="shared" ref="F105:F136" si="80">IF(U105="",0,VLOOKUP(U105,$A$17:$B$28,2,FALSE))</f>
        <v>0</v>
      </c>
      <c r="G105" s="188">
        <f t="shared" si="67"/>
        <v>0</v>
      </c>
      <c r="H105" s="288" t="str">
        <f t="shared" ref="H105:H136" ca="1" si="81">IF(AND(R105&lt;&gt;$A$30,OR(AND($AE$2&gt;7,$AE$2&lt;12,AF105&lt;&gt;""),AND(OR($AE$2&gt;11,$AE$2&lt;4),AG105&lt;&gt;""),AND($AE$2&gt;3,$AE$2&lt;8,AH105&lt;&gt;""),AJ105&lt;&gt;"",AN105&lt;&gt;"",AR105&lt;&gt;"",AV105&lt;&gt;"",BF105&lt;&gt;"",BJ105&lt;&gt;"",BN105&lt;&gt;"",CD105&lt;&gt;"")),"nie peł. ob.-usuń dodatki","")</f>
        <v/>
      </c>
      <c r="I105" s="288" t="str">
        <f t="shared" ref="I105:I136" si="82">IF(AND(S105&lt;&gt;"",T105&lt;&gt;"",U105&lt;&gt;"",V105&lt;&gt;""),IF(V105&lt;T105,"rok Do mniejszy od roku Od",IF(AND(V105=T105,F105&lt;E105),"m-c Do mniejszy od m-ca Od","")),IF(AND(R105=$A$30,S105="",T105="",U105="",V105=""),"","wstaw lub popraw datę"))</f>
        <v/>
      </c>
      <c r="J105" s="289" t="str">
        <f t="shared" ref="J105:J136" si="83">IF(R105="","czy pracuje",IF(I105&lt;&gt;"",I105,IF(W105="","stopień awansu",IF(Y105="","kwalifikacje",IF(AC105="","% stażu pracy",IF(AD105="","m-c zmiany stażu",""))))))</f>
        <v>% stażu pracy</v>
      </c>
      <c r="K105" s="289"/>
      <c r="L105" s="287" t="str">
        <f t="shared" ref="L105:L136" si="84">IF(AND(M105="",N105=""),"",IF(M105="","nazwisko",IF(N105="","imię",IF(O105="","stanowisko",IF(P105="","realizowane godziny",IF(Q105="","pensum",IF(J105&lt;&gt;"",J105,IF(H105&lt;&gt;"",H105,$A$77))))))))</f>
        <v/>
      </c>
      <c r="M105" s="83"/>
      <c r="N105" s="84"/>
      <c r="O105" s="286"/>
      <c r="P105" s="94"/>
      <c r="Q105" s="95">
        <v>18</v>
      </c>
      <c r="R105" s="61" t="s">
        <v>164</v>
      </c>
      <c r="S105" s="108"/>
      <c r="T105" s="107"/>
      <c r="U105" s="102"/>
      <c r="V105" s="62"/>
      <c r="W105" s="148" t="s">
        <v>68</v>
      </c>
      <c r="X105" s="306" t="s">
        <v>200</v>
      </c>
      <c r="Y105" s="99" t="s">
        <v>104</v>
      </c>
      <c r="Z105" s="100"/>
      <c r="AA105" s="115">
        <f>IF(OR(M105="",N105="",P105=""),0,IF(OR(R105=$A$30,R105=$A$31,R105=$A$32),ROUND(P105/Q105*VLOOKUP(Y105,'stawki wynagrodzeń'!$A$4:$G$17,HLOOKUP(IF(AND(X105=$A$44,W105=$A$40),$A$41,IF(AND(X105=$A$44,W105=$A$41),$A$42,W105)),'stawki wynagrodzeń'!$D$4:$G$5,2,FALSE),FALSE),2),0))</f>
        <v>0</v>
      </c>
      <c r="AB105" s="116">
        <f>IF(OR(M105="",N105="",P105=""),0,IF(OR(R105=$A$30,R105=$A$31,R105=$A$32),ROUND(P105/Q105*VLOOKUP(Y105,'stawki wynagrodzeń'!$I$4:$O$17,HLOOKUP(IF(AND(X105=$A$44,W105=$A$40),$A$41,IF(AND(X105=$A$44,W105=$A$41),$A$42,W105)),'stawki wynagrodzeń'!$D$4:$G$5,2,FALSE),FALSE),2),0))</f>
        <v>0</v>
      </c>
      <c r="AC105" s="89"/>
      <c r="AD105" s="62" t="s">
        <v>80</v>
      </c>
      <c r="AE105" s="58"/>
      <c r="AF105" s="315"/>
      <c r="AG105" s="123"/>
      <c r="AH105" s="117"/>
      <c r="AI105" s="124">
        <f t="shared" ref="AI105:AI136" ca="1" si="85">IF(AND($AH$3=$AF$3,AH105&lt;&gt;""),AH105,IF(AND($AG$3=$AF$3,AG105&lt;&gt;""),AG105,IF(AND($AG$3&lt;&gt;$AF$3,AF105&lt;&gt;""),AF105,0)))</f>
        <v>0</v>
      </c>
      <c r="AJ105" s="45"/>
      <c r="AK105" s="127"/>
      <c r="AL105" s="126"/>
      <c r="AM105" s="320">
        <f>IF($R105=$A$30,ROUND(ROUND('stawki wynagrodzeń'!$O$6*AN105,2),0),0)</f>
        <v>0</v>
      </c>
      <c r="AN105" s="128"/>
      <c r="AO105" s="127"/>
      <c r="AP105" s="126"/>
      <c r="AQ105" s="320">
        <f>IF($R105=$A$30,ROUND(ROUND('stawki wynagrodzeń'!$O$6*AR105,2),0),0)</f>
        <v>0</v>
      </c>
      <c r="AR105" s="128"/>
      <c r="AS105" s="127"/>
      <c r="AT105" s="126"/>
      <c r="AU105" s="320">
        <f>IF($R105=$A$30,ROUND(ROUND('stawki wynagrodzeń'!$O$6*AV105,2),0),0)</f>
        <v>0</v>
      </c>
      <c r="AV105" s="128"/>
      <c r="AW105" s="127"/>
      <c r="AX105" s="126"/>
      <c r="AY105" s="320">
        <f>IF($R105=$A$30,ROUND(ROUND('stawki wynagrodzeń'!$O$6*AZ105,2),0),0)</f>
        <v>0</v>
      </c>
      <c r="AZ105" s="128"/>
      <c r="BA105" s="322">
        <f t="shared" ref="BA105:BA136" si="86">AL105+AP105+AT105+AX105</f>
        <v>0</v>
      </c>
      <c r="BB105" s="323">
        <f t="shared" ref="BB105:BB136" si="87">AM105+AQ105+AU105+AY105</f>
        <v>0</v>
      </c>
      <c r="BC105" s="127"/>
      <c r="BD105" s="126"/>
      <c r="BE105" s="136">
        <f t="shared" ref="BE105:BE136" si="88">IF(R105=$A$30,ROUND(BF105,0),0)</f>
        <v>0</v>
      </c>
      <c r="BF105" s="137"/>
      <c r="BG105" s="127"/>
      <c r="BH105" s="126"/>
      <c r="BI105" s="136">
        <f t="shared" ref="BI105:BI136" si="89">IF(R105=$A$30,ROUND(BJ105,0),0)</f>
        <v>0</v>
      </c>
      <c r="BJ105" s="137"/>
      <c r="BK105" s="127"/>
      <c r="BL105" s="126"/>
      <c r="BM105" s="136">
        <f t="shared" ref="BM105:BM136" si="90">IF(R105=$A$30,ROUND(BN105,0),0)</f>
        <v>0</v>
      </c>
      <c r="BN105" s="137"/>
      <c r="BO105" s="127"/>
      <c r="BP105" s="126"/>
      <c r="BQ105" s="136">
        <f t="shared" ref="BQ105:BQ136" si="91">IF($R105=$A$30,ROUND(BR105,0),0)</f>
        <v>0</v>
      </c>
      <c r="BR105" s="137"/>
      <c r="BS105" s="127"/>
      <c r="BT105" s="126"/>
      <c r="BU105" s="136">
        <f t="shared" si="69"/>
        <v>0</v>
      </c>
      <c r="BV105" s="137"/>
      <c r="BW105" s="127"/>
      <c r="BX105" s="126"/>
      <c r="BY105" s="136">
        <f t="shared" si="70"/>
        <v>0</v>
      </c>
      <c r="BZ105" s="137"/>
      <c r="CA105" s="127"/>
      <c r="CB105" s="126"/>
      <c r="CC105" s="136">
        <f t="shared" si="71"/>
        <v>0</v>
      </c>
      <c r="CD105" s="137"/>
      <c r="CE105" s="115">
        <f t="shared" si="72"/>
        <v>0</v>
      </c>
      <c r="CF105" s="409">
        <f t="shared" si="73"/>
        <v>0</v>
      </c>
      <c r="CG105" s="411">
        <f t="shared" ca="1" si="66"/>
        <v>0</v>
      </c>
      <c r="CH105" s="143">
        <f t="shared" ca="1" si="74"/>
        <v>0</v>
      </c>
      <c r="CI105" s="143">
        <f t="shared" ca="1" si="75"/>
        <v>0</v>
      </c>
      <c r="CJ105" s="144" t="str">
        <f t="shared" ca="1" si="76"/>
        <v/>
      </c>
      <c r="CK105" s="34" t="str">
        <f t="shared" si="77"/>
        <v/>
      </c>
      <c r="CL105" s="20"/>
    </row>
    <row r="106" spans="3:90" s="36" customFormat="1" x14ac:dyDescent="0.2">
      <c r="C106" s="37">
        <v>98</v>
      </c>
      <c r="D106" s="75" t="str">
        <f t="shared" si="78"/>
        <v>żż</v>
      </c>
      <c r="E106" s="69">
        <f t="shared" si="79"/>
        <v>0</v>
      </c>
      <c r="F106" s="69">
        <f t="shared" si="80"/>
        <v>0</v>
      </c>
      <c r="G106" s="188">
        <f t="shared" si="67"/>
        <v>0</v>
      </c>
      <c r="H106" s="288" t="str">
        <f t="shared" ca="1" si="81"/>
        <v/>
      </c>
      <c r="I106" s="288" t="str">
        <f t="shared" si="82"/>
        <v/>
      </c>
      <c r="J106" s="289" t="str">
        <f t="shared" si="83"/>
        <v>% stażu pracy</v>
      </c>
      <c r="K106" s="289"/>
      <c r="L106" s="287" t="str">
        <f t="shared" si="84"/>
        <v/>
      </c>
      <c r="M106" s="83"/>
      <c r="N106" s="84"/>
      <c r="O106" s="286"/>
      <c r="P106" s="94"/>
      <c r="Q106" s="95">
        <v>18</v>
      </c>
      <c r="R106" s="61" t="s">
        <v>164</v>
      </c>
      <c r="S106" s="108"/>
      <c r="T106" s="107"/>
      <c r="U106" s="102"/>
      <c r="V106" s="62"/>
      <c r="W106" s="148" t="s">
        <v>68</v>
      </c>
      <c r="X106" s="306" t="s">
        <v>200</v>
      </c>
      <c r="Y106" s="99" t="s">
        <v>104</v>
      </c>
      <c r="Z106" s="100"/>
      <c r="AA106" s="115">
        <f>IF(OR(M106="",N106="",P106=""),0,IF(OR(R106=$A$30,R106=$A$31,R106=$A$32),ROUND(P106/Q106*VLOOKUP(Y106,'stawki wynagrodzeń'!$A$4:$G$17,HLOOKUP(IF(AND(X106=$A$44,W106=$A$40),$A$41,IF(AND(X106=$A$44,W106=$A$41),$A$42,W106)),'stawki wynagrodzeń'!$D$4:$G$5,2,FALSE),FALSE),2),0))</f>
        <v>0</v>
      </c>
      <c r="AB106" s="116">
        <f>IF(OR(M106="",N106="",P106=""),0,IF(OR(R106=$A$30,R106=$A$31,R106=$A$32),ROUND(P106/Q106*VLOOKUP(Y106,'stawki wynagrodzeń'!$I$4:$O$17,HLOOKUP(IF(AND(X106=$A$44,W106=$A$40),$A$41,IF(AND(X106=$A$44,W106=$A$41),$A$42,W106)),'stawki wynagrodzeń'!$D$4:$G$5,2,FALSE),FALSE),2),0))</f>
        <v>0</v>
      </c>
      <c r="AC106" s="89"/>
      <c r="AD106" s="62" t="s">
        <v>80</v>
      </c>
      <c r="AE106" s="58"/>
      <c r="AF106" s="315"/>
      <c r="AG106" s="123"/>
      <c r="AH106" s="117"/>
      <c r="AI106" s="124">
        <f t="shared" ca="1" si="85"/>
        <v>0</v>
      </c>
      <c r="AJ106" s="45"/>
      <c r="AK106" s="127"/>
      <c r="AL106" s="126"/>
      <c r="AM106" s="320">
        <f>IF($R106=$A$30,ROUND(ROUND('stawki wynagrodzeń'!$O$6*AN106,2),0),0)</f>
        <v>0</v>
      </c>
      <c r="AN106" s="128"/>
      <c r="AO106" s="127"/>
      <c r="AP106" s="126"/>
      <c r="AQ106" s="320">
        <f>IF($R106=$A$30,ROUND(ROUND('stawki wynagrodzeń'!$O$6*AR106,2),0),0)</f>
        <v>0</v>
      </c>
      <c r="AR106" s="128"/>
      <c r="AS106" s="127"/>
      <c r="AT106" s="126"/>
      <c r="AU106" s="320">
        <f>IF($R106=$A$30,ROUND(ROUND('stawki wynagrodzeń'!$O$6*AV106,2),0),0)</f>
        <v>0</v>
      </c>
      <c r="AV106" s="128"/>
      <c r="AW106" s="127"/>
      <c r="AX106" s="126"/>
      <c r="AY106" s="320">
        <f>IF($R106=$A$30,ROUND(ROUND('stawki wynagrodzeń'!$O$6*AZ106,2),0),0)</f>
        <v>0</v>
      </c>
      <c r="AZ106" s="128"/>
      <c r="BA106" s="322">
        <f t="shared" si="86"/>
        <v>0</v>
      </c>
      <c r="BB106" s="323">
        <f t="shared" si="87"/>
        <v>0</v>
      </c>
      <c r="BC106" s="127"/>
      <c r="BD106" s="126"/>
      <c r="BE106" s="136">
        <f t="shared" si="88"/>
        <v>0</v>
      </c>
      <c r="BF106" s="137"/>
      <c r="BG106" s="127"/>
      <c r="BH106" s="126"/>
      <c r="BI106" s="136">
        <f t="shared" si="89"/>
        <v>0</v>
      </c>
      <c r="BJ106" s="137"/>
      <c r="BK106" s="127"/>
      <c r="BL106" s="126"/>
      <c r="BM106" s="136">
        <f t="shared" si="90"/>
        <v>0</v>
      </c>
      <c r="BN106" s="137"/>
      <c r="BO106" s="127"/>
      <c r="BP106" s="126"/>
      <c r="BQ106" s="136">
        <f t="shared" si="91"/>
        <v>0</v>
      </c>
      <c r="BR106" s="137"/>
      <c r="BS106" s="127"/>
      <c r="BT106" s="126"/>
      <c r="BU106" s="136">
        <f t="shared" si="69"/>
        <v>0</v>
      </c>
      <c r="BV106" s="137"/>
      <c r="BW106" s="127"/>
      <c r="BX106" s="126"/>
      <c r="BY106" s="136">
        <f t="shared" si="70"/>
        <v>0</v>
      </c>
      <c r="BZ106" s="137"/>
      <c r="CA106" s="127"/>
      <c r="CB106" s="126"/>
      <c r="CC106" s="136">
        <f t="shared" si="71"/>
        <v>0</v>
      </c>
      <c r="CD106" s="137"/>
      <c r="CE106" s="115">
        <f t="shared" si="72"/>
        <v>0</v>
      </c>
      <c r="CF106" s="409">
        <f t="shared" si="73"/>
        <v>0</v>
      </c>
      <c r="CG106" s="411">
        <f t="shared" ca="1" si="66"/>
        <v>0</v>
      </c>
      <c r="CH106" s="143">
        <f t="shared" ca="1" si="74"/>
        <v>0</v>
      </c>
      <c r="CI106" s="143">
        <f t="shared" ca="1" si="75"/>
        <v>0</v>
      </c>
      <c r="CJ106" s="144" t="str">
        <f t="shared" ca="1" si="76"/>
        <v/>
      </c>
      <c r="CK106" s="34" t="str">
        <f t="shared" si="77"/>
        <v/>
      </c>
      <c r="CL106" s="20"/>
    </row>
    <row r="107" spans="3:90" s="36" customFormat="1" x14ac:dyDescent="0.2">
      <c r="C107" s="37">
        <v>99</v>
      </c>
      <c r="D107" s="75" t="str">
        <f t="shared" si="78"/>
        <v>żż</v>
      </c>
      <c r="E107" s="69">
        <f t="shared" si="79"/>
        <v>0</v>
      </c>
      <c r="F107" s="69">
        <f t="shared" si="80"/>
        <v>0</v>
      </c>
      <c r="G107" s="188">
        <f t="shared" si="67"/>
        <v>0</v>
      </c>
      <c r="H107" s="288" t="str">
        <f t="shared" ca="1" si="81"/>
        <v/>
      </c>
      <c r="I107" s="288" t="str">
        <f t="shared" si="82"/>
        <v/>
      </c>
      <c r="J107" s="289" t="str">
        <f t="shared" si="83"/>
        <v>% stażu pracy</v>
      </c>
      <c r="K107" s="289"/>
      <c r="L107" s="287" t="str">
        <f t="shared" si="84"/>
        <v/>
      </c>
      <c r="M107" s="83"/>
      <c r="N107" s="84"/>
      <c r="O107" s="286"/>
      <c r="P107" s="94"/>
      <c r="Q107" s="95">
        <v>18</v>
      </c>
      <c r="R107" s="61" t="s">
        <v>164</v>
      </c>
      <c r="S107" s="108"/>
      <c r="T107" s="107"/>
      <c r="U107" s="102"/>
      <c r="V107" s="62"/>
      <c r="W107" s="148" t="s">
        <v>68</v>
      </c>
      <c r="X107" s="306" t="s">
        <v>200</v>
      </c>
      <c r="Y107" s="99" t="s">
        <v>104</v>
      </c>
      <c r="Z107" s="100"/>
      <c r="AA107" s="115">
        <f>IF(OR(M107="",N107="",P107=""),0,IF(OR(R107=$A$30,R107=$A$31,R107=$A$32),ROUND(P107/Q107*VLOOKUP(Y107,'stawki wynagrodzeń'!$A$4:$G$17,HLOOKUP(IF(AND(X107=$A$44,W107=$A$40),$A$41,IF(AND(X107=$A$44,W107=$A$41),$A$42,W107)),'stawki wynagrodzeń'!$D$4:$G$5,2,FALSE),FALSE),2),0))</f>
        <v>0</v>
      </c>
      <c r="AB107" s="116">
        <f>IF(OR(M107="",N107="",P107=""),0,IF(OR(R107=$A$30,R107=$A$31,R107=$A$32),ROUND(P107/Q107*VLOOKUP(Y107,'stawki wynagrodzeń'!$I$4:$O$17,HLOOKUP(IF(AND(X107=$A$44,W107=$A$40),$A$41,IF(AND(X107=$A$44,W107=$A$41),$A$42,W107)),'stawki wynagrodzeń'!$D$4:$G$5,2,FALSE),FALSE),2),0))</f>
        <v>0</v>
      </c>
      <c r="AC107" s="89"/>
      <c r="AD107" s="62" t="s">
        <v>80</v>
      </c>
      <c r="AE107" s="58"/>
      <c r="AF107" s="315"/>
      <c r="AG107" s="123"/>
      <c r="AH107" s="117"/>
      <c r="AI107" s="124">
        <f t="shared" ca="1" si="85"/>
        <v>0</v>
      </c>
      <c r="AJ107" s="45"/>
      <c r="AK107" s="127"/>
      <c r="AL107" s="126"/>
      <c r="AM107" s="320">
        <f>IF($R107=$A$30,ROUND(ROUND('stawki wynagrodzeń'!$O$6*AN107,2),0),0)</f>
        <v>0</v>
      </c>
      <c r="AN107" s="128"/>
      <c r="AO107" s="127"/>
      <c r="AP107" s="126"/>
      <c r="AQ107" s="320">
        <f>IF($R107=$A$30,ROUND(ROUND('stawki wynagrodzeń'!$O$6*AR107,2),0),0)</f>
        <v>0</v>
      </c>
      <c r="AR107" s="128"/>
      <c r="AS107" s="127"/>
      <c r="AT107" s="126"/>
      <c r="AU107" s="320">
        <f>IF($R107=$A$30,ROUND(ROUND('stawki wynagrodzeń'!$O$6*AV107,2),0),0)</f>
        <v>0</v>
      </c>
      <c r="AV107" s="128"/>
      <c r="AW107" s="127"/>
      <c r="AX107" s="126"/>
      <c r="AY107" s="320">
        <f>IF($R107=$A$30,ROUND(ROUND('stawki wynagrodzeń'!$O$6*AZ107,2),0),0)</f>
        <v>0</v>
      </c>
      <c r="AZ107" s="128"/>
      <c r="BA107" s="322">
        <f t="shared" si="86"/>
        <v>0</v>
      </c>
      <c r="BB107" s="323">
        <f t="shared" si="87"/>
        <v>0</v>
      </c>
      <c r="BC107" s="127"/>
      <c r="BD107" s="126"/>
      <c r="BE107" s="136">
        <f t="shared" si="88"/>
        <v>0</v>
      </c>
      <c r="BF107" s="137"/>
      <c r="BG107" s="127"/>
      <c r="BH107" s="126"/>
      <c r="BI107" s="136">
        <f t="shared" si="89"/>
        <v>0</v>
      </c>
      <c r="BJ107" s="137"/>
      <c r="BK107" s="127"/>
      <c r="BL107" s="126"/>
      <c r="BM107" s="136">
        <f t="shared" si="90"/>
        <v>0</v>
      </c>
      <c r="BN107" s="137"/>
      <c r="BO107" s="127"/>
      <c r="BP107" s="126"/>
      <c r="BQ107" s="136">
        <f t="shared" si="91"/>
        <v>0</v>
      </c>
      <c r="BR107" s="137"/>
      <c r="BS107" s="127"/>
      <c r="BT107" s="126"/>
      <c r="BU107" s="136">
        <f t="shared" si="69"/>
        <v>0</v>
      </c>
      <c r="BV107" s="137"/>
      <c r="BW107" s="127"/>
      <c r="BX107" s="126"/>
      <c r="BY107" s="136">
        <f t="shared" si="70"/>
        <v>0</v>
      </c>
      <c r="BZ107" s="137"/>
      <c r="CA107" s="127"/>
      <c r="CB107" s="126"/>
      <c r="CC107" s="136">
        <f t="shared" si="71"/>
        <v>0</v>
      </c>
      <c r="CD107" s="137"/>
      <c r="CE107" s="115">
        <f t="shared" si="72"/>
        <v>0</v>
      </c>
      <c r="CF107" s="409">
        <f t="shared" si="73"/>
        <v>0</v>
      </c>
      <c r="CG107" s="411">
        <f t="shared" ca="1" si="66"/>
        <v>0</v>
      </c>
      <c r="CH107" s="143">
        <f t="shared" ca="1" si="74"/>
        <v>0</v>
      </c>
      <c r="CI107" s="143">
        <f t="shared" ca="1" si="75"/>
        <v>0</v>
      </c>
      <c r="CJ107" s="144" t="str">
        <f t="shared" ca="1" si="76"/>
        <v/>
      </c>
      <c r="CK107" s="34" t="str">
        <f t="shared" si="77"/>
        <v/>
      </c>
      <c r="CL107" s="20"/>
    </row>
    <row r="108" spans="3:90" s="36" customFormat="1" x14ac:dyDescent="0.2">
      <c r="C108" s="37">
        <v>100</v>
      </c>
      <c r="D108" s="75" t="str">
        <f t="shared" si="78"/>
        <v>żż</v>
      </c>
      <c r="E108" s="69">
        <f t="shared" si="79"/>
        <v>0</v>
      </c>
      <c r="F108" s="69">
        <f t="shared" si="80"/>
        <v>0</v>
      </c>
      <c r="G108" s="188">
        <f t="shared" si="67"/>
        <v>0</v>
      </c>
      <c r="H108" s="288" t="str">
        <f t="shared" ca="1" si="81"/>
        <v/>
      </c>
      <c r="I108" s="288" t="str">
        <f t="shared" si="82"/>
        <v/>
      </c>
      <c r="J108" s="289" t="str">
        <f t="shared" si="83"/>
        <v>% stażu pracy</v>
      </c>
      <c r="K108" s="289"/>
      <c r="L108" s="287" t="str">
        <f t="shared" si="84"/>
        <v/>
      </c>
      <c r="M108" s="83"/>
      <c r="N108" s="84"/>
      <c r="O108" s="286"/>
      <c r="P108" s="94"/>
      <c r="Q108" s="95">
        <v>18</v>
      </c>
      <c r="R108" s="61" t="s">
        <v>164</v>
      </c>
      <c r="S108" s="108"/>
      <c r="T108" s="107"/>
      <c r="U108" s="102"/>
      <c r="V108" s="62"/>
      <c r="W108" s="148" t="s">
        <v>68</v>
      </c>
      <c r="X108" s="306" t="s">
        <v>200</v>
      </c>
      <c r="Y108" s="99" t="s">
        <v>104</v>
      </c>
      <c r="Z108" s="100"/>
      <c r="AA108" s="115">
        <f>IF(OR(M108="",N108="",P108=""),0,IF(OR(R108=$A$30,R108=$A$31,R108=$A$32),ROUND(P108/Q108*VLOOKUP(Y108,'stawki wynagrodzeń'!$A$4:$G$17,HLOOKUP(IF(AND(X108=$A$44,W108=$A$40),$A$41,IF(AND(X108=$A$44,W108=$A$41),$A$42,W108)),'stawki wynagrodzeń'!$D$4:$G$5,2,FALSE),FALSE),2),0))</f>
        <v>0</v>
      </c>
      <c r="AB108" s="116">
        <f>IF(OR(M108="",N108="",P108=""),0,IF(OR(R108=$A$30,R108=$A$31,R108=$A$32),ROUND(P108/Q108*VLOOKUP(Y108,'stawki wynagrodzeń'!$I$4:$O$17,HLOOKUP(IF(AND(X108=$A$44,W108=$A$40),$A$41,IF(AND(X108=$A$44,W108=$A$41),$A$42,W108)),'stawki wynagrodzeń'!$D$4:$G$5,2,FALSE),FALSE),2),0))</f>
        <v>0</v>
      </c>
      <c r="AC108" s="89"/>
      <c r="AD108" s="62" t="s">
        <v>80</v>
      </c>
      <c r="AE108" s="58"/>
      <c r="AF108" s="315"/>
      <c r="AG108" s="123"/>
      <c r="AH108" s="117"/>
      <c r="AI108" s="124">
        <f t="shared" ca="1" si="85"/>
        <v>0</v>
      </c>
      <c r="AJ108" s="45"/>
      <c r="AK108" s="127"/>
      <c r="AL108" s="126"/>
      <c r="AM108" s="320">
        <f>IF($R108=$A$30,ROUND(ROUND('stawki wynagrodzeń'!$O$6*AN108,2),0),0)</f>
        <v>0</v>
      </c>
      <c r="AN108" s="128"/>
      <c r="AO108" s="127"/>
      <c r="AP108" s="126"/>
      <c r="AQ108" s="320">
        <f>IF($R108=$A$30,ROUND(ROUND('stawki wynagrodzeń'!$O$6*AR108,2),0),0)</f>
        <v>0</v>
      </c>
      <c r="AR108" s="128"/>
      <c r="AS108" s="127"/>
      <c r="AT108" s="126"/>
      <c r="AU108" s="320">
        <f>IF($R108=$A$30,ROUND(ROUND('stawki wynagrodzeń'!$O$6*AV108,2),0),0)</f>
        <v>0</v>
      </c>
      <c r="AV108" s="128"/>
      <c r="AW108" s="127"/>
      <c r="AX108" s="126"/>
      <c r="AY108" s="320">
        <f>IF($R108=$A$30,ROUND(ROUND('stawki wynagrodzeń'!$O$6*AZ108,2),0),0)</f>
        <v>0</v>
      </c>
      <c r="AZ108" s="128"/>
      <c r="BA108" s="322">
        <f t="shared" si="86"/>
        <v>0</v>
      </c>
      <c r="BB108" s="323">
        <f t="shared" si="87"/>
        <v>0</v>
      </c>
      <c r="BC108" s="127"/>
      <c r="BD108" s="126"/>
      <c r="BE108" s="136">
        <f t="shared" si="88"/>
        <v>0</v>
      </c>
      <c r="BF108" s="137"/>
      <c r="BG108" s="127"/>
      <c r="BH108" s="126"/>
      <c r="BI108" s="136">
        <f t="shared" si="89"/>
        <v>0</v>
      </c>
      <c r="BJ108" s="137"/>
      <c r="BK108" s="127"/>
      <c r="BL108" s="126"/>
      <c r="BM108" s="136">
        <f t="shared" si="90"/>
        <v>0</v>
      </c>
      <c r="BN108" s="137"/>
      <c r="BO108" s="127"/>
      <c r="BP108" s="126"/>
      <c r="BQ108" s="136">
        <f t="shared" si="91"/>
        <v>0</v>
      </c>
      <c r="BR108" s="137"/>
      <c r="BS108" s="127"/>
      <c r="BT108" s="126"/>
      <c r="BU108" s="136">
        <f t="shared" si="69"/>
        <v>0</v>
      </c>
      <c r="BV108" s="137"/>
      <c r="BW108" s="127"/>
      <c r="BX108" s="126"/>
      <c r="BY108" s="136">
        <f t="shared" si="70"/>
        <v>0</v>
      </c>
      <c r="BZ108" s="137"/>
      <c r="CA108" s="127"/>
      <c r="CB108" s="126"/>
      <c r="CC108" s="136">
        <f t="shared" si="71"/>
        <v>0</v>
      </c>
      <c r="CD108" s="137"/>
      <c r="CE108" s="115">
        <f t="shared" si="72"/>
        <v>0</v>
      </c>
      <c r="CF108" s="409">
        <f t="shared" si="73"/>
        <v>0</v>
      </c>
      <c r="CG108" s="411">
        <f t="shared" ca="1" si="66"/>
        <v>0</v>
      </c>
      <c r="CH108" s="143">
        <f t="shared" ca="1" si="74"/>
        <v>0</v>
      </c>
      <c r="CI108" s="143">
        <f t="shared" ca="1" si="75"/>
        <v>0</v>
      </c>
      <c r="CJ108" s="144" t="str">
        <f t="shared" ca="1" si="76"/>
        <v/>
      </c>
      <c r="CK108" s="34" t="str">
        <f t="shared" si="77"/>
        <v/>
      </c>
      <c r="CL108" s="20"/>
    </row>
    <row r="109" spans="3:90" s="36" customFormat="1" x14ac:dyDescent="0.2">
      <c r="C109" s="37">
        <v>101</v>
      </c>
      <c r="D109" s="75" t="str">
        <f t="shared" si="78"/>
        <v>żż</v>
      </c>
      <c r="E109" s="69">
        <f t="shared" si="79"/>
        <v>0</v>
      </c>
      <c r="F109" s="69">
        <f t="shared" si="80"/>
        <v>0</v>
      </c>
      <c r="G109" s="188">
        <f t="shared" si="67"/>
        <v>0</v>
      </c>
      <c r="H109" s="288" t="str">
        <f t="shared" ca="1" si="81"/>
        <v/>
      </c>
      <c r="I109" s="288" t="str">
        <f t="shared" si="82"/>
        <v/>
      </c>
      <c r="J109" s="289" t="str">
        <f t="shared" si="83"/>
        <v>% stażu pracy</v>
      </c>
      <c r="K109" s="289"/>
      <c r="L109" s="287" t="str">
        <f t="shared" si="84"/>
        <v/>
      </c>
      <c r="M109" s="83"/>
      <c r="N109" s="84"/>
      <c r="O109" s="286"/>
      <c r="P109" s="94"/>
      <c r="Q109" s="95">
        <v>18</v>
      </c>
      <c r="R109" s="61" t="s">
        <v>164</v>
      </c>
      <c r="S109" s="108"/>
      <c r="T109" s="107"/>
      <c r="U109" s="102"/>
      <c r="V109" s="62"/>
      <c r="W109" s="148" t="s">
        <v>68</v>
      </c>
      <c r="X109" s="306" t="s">
        <v>200</v>
      </c>
      <c r="Y109" s="99" t="s">
        <v>104</v>
      </c>
      <c r="Z109" s="100"/>
      <c r="AA109" s="115">
        <f>IF(OR(M109="",N109="",P109=""),0,IF(OR(R109=$A$30,R109=$A$31,R109=$A$32),ROUND(P109/Q109*VLOOKUP(Y109,'stawki wynagrodzeń'!$A$4:$G$17,HLOOKUP(IF(AND(X109=$A$44,W109=$A$40),$A$41,IF(AND(X109=$A$44,W109=$A$41),$A$42,W109)),'stawki wynagrodzeń'!$D$4:$G$5,2,FALSE),FALSE),2),0))</f>
        <v>0</v>
      </c>
      <c r="AB109" s="116">
        <f>IF(OR(M109="",N109="",P109=""),0,IF(OR(R109=$A$30,R109=$A$31,R109=$A$32),ROUND(P109/Q109*VLOOKUP(Y109,'stawki wynagrodzeń'!$I$4:$O$17,HLOOKUP(IF(AND(X109=$A$44,W109=$A$40),$A$41,IF(AND(X109=$A$44,W109=$A$41),$A$42,W109)),'stawki wynagrodzeń'!$D$4:$G$5,2,FALSE),FALSE),2),0))</f>
        <v>0</v>
      </c>
      <c r="AC109" s="89"/>
      <c r="AD109" s="62" t="s">
        <v>80</v>
      </c>
      <c r="AE109" s="58"/>
      <c r="AF109" s="315"/>
      <c r="AG109" s="123"/>
      <c r="AH109" s="117"/>
      <c r="AI109" s="124">
        <f t="shared" ca="1" si="85"/>
        <v>0</v>
      </c>
      <c r="AJ109" s="45"/>
      <c r="AK109" s="127"/>
      <c r="AL109" s="126"/>
      <c r="AM109" s="320">
        <f>IF($R109=$A$30,ROUND(ROUND('stawki wynagrodzeń'!$O$6*AN109,2),0),0)</f>
        <v>0</v>
      </c>
      <c r="AN109" s="128"/>
      <c r="AO109" s="127"/>
      <c r="AP109" s="126"/>
      <c r="AQ109" s="320">
        <f>IF($R109=$A$30,ROUND(ROUND('stawki wynagrodzeń'!$O$6*AR109,2),0),0)</f>
        <v>0</v>
      </c>
      <c r="AR109" s="128"/>
      <c r="AS109" s="127"/>
      <c r="AT109" s="126"/>
      <c r="AU109" s="320">
        <f>IF($R109=$A$30,ROUND(ROUND('stawki wynagrodzeń'!$O$6*AV109,2),0),0)</f>
        <v>0</v>
      </c>
      <c r="AV109" s="128"/>
      <c r="AW109" s="127"/>
      <c r="AX109" s="126"/>
      <c r="AY109" s="320">
        <f>IF($R109=$A$30,ROUND(ROUND('stawki wynagrodzeń'!$O$6*AZ109,2),0),0)</f>
        <v>0</v>
      </c>
      <c r="AZ109" s="128"/>
      <c r="BA109" s="322">
        <f t="shared" si="86"/>
        <v>0</v>
      </c>
      <c r="BB109" s="323">
        <f t="shared" si="87"/>
        <v>0</v>
      </c>
      <c r="BC109" s="127"/>
      <c r="BD109" s="126"/>
      <c r="BE109" s="136">
        <f t="shared" si="88"/>
        <v>0</v>
      </c>
      <c r="BF109" s="137"/>
      <c r="BG109" s="127"/>
      <c r="BH109" s="126"/>
      <c r="BI109" s="136">
        <f t="shared" si="89"/>
        <v>0</v>
      </c>
      <c r="BJ109" s="137"/>
      <c r="BK109" s="127"/>
      <c r="BL109" s="126"/>
      <c r="BM109" s="136">
        <f t="shared" si="90"/>
        <v>0</v>
      </c>
      <c r="BN109" s="137"/>
      <c r="BO109" s="127"/>
      <c r="BP109" s="126"/>
      <c r="BQ109" s="136">
        <f t="shared" si="91"/>
        <v>0</v>
      </c>
      <c r="BR109" s="137"/>
      <c r="BS109" s="127"/>
      <c r="BT109" s="126"/>
      <c r="BU109" s="136">
        <f t="shared" si="69"/>
        <v>0</v>
      </c>
      <c r="BV109" s="137"/>
      <c r="BW109" s="127"/>
      <c r="BX109" s="126"/>
      <c r="BY109" s="136">
        <f t="shared" si="70"/>
        <v>0</v>
      </c>
      <c r="BZ109" s="137"/>
      <c r="CA109" s="127"/>
      <c r="CB109" s="126"/>
      <c r="CC109" s="136">
        <f t="shared" si="71"/>
        <v>0</v>
      </c>
      <c r="CD109" s="137"/>
      <c r="CE109" s="115">
        <f t="shared" si="72"/>
        <v>0</v>
      </c>
      <c r="CF109" s="409">
        <f t="shared" si="73"/>
        <v>0</v>
      </c>
      <c r="CG109" s="411">
        <f t="shared" ca="1" si="66"/>
        <v>0</v>
      </c>
      <c r="CH109" s="143">
        <f t="shared" ca="1" si="74"/>
        <v>0</v>
      </c>
      <c r="CI109" s="143">
        <f t="shared" ca="1" si="75"/>
        <v>0</v>
      </c>
      <c r="CJ109" s="144" t="str">
        <f t="shared" ca="1" si="76"/>
        <v/>
      </c>
      <c r="CK109" s="34" t="str">
        <f t="shared" si="77"/>
        <v/>
      </c>
      <c r="CL109" s="20"/>
    </row>
    <row r="110" spans="3:90" s="36" customFormat="1" x14ac:dyDescent="0.2">
      <c r="C110" s="37">
        <v>102</v>
      </c>
      <c r="D110" s="75" t="str">
        <f t="shared" si="78"/>
        <v>żż</v>
      </c>
      <c r="E110" s="69">
        <f t="shared" si="79"/>
        <v>0</v>
      </c>
      <c r="F110" s="69">
        <f t="shared" si="80"/>
        <v>0</v>
      </c>
      <c r="G110" s="188">
        <f t="shared" si="67"/>
        <v>0</v>
      </c>
      <c r="H110" s="288" t="str">
        <f t="shared" ca="1" si="81"/>
        <v/>
      </c>
      <c r="I110" s="288" t="str">
        <f t="shared" si="82"/>
        <v/>
      </c>
      <c r="J110" s="289" t="str">
        <f t="shared" si="83"/>
        <v>% stażu pracy</v>
      </c>
      <c r="K110" s="289"/>
      <c r="L110" s="287" t="str">
        <f t="shared" si="84"/>
        <v/>
      </c>
      <c r="M110" s="83"/>
      <c r="N110" s="84"/>
      <c r="O110" s="286"/>
      <c r="P110" s="94"/>
      <c r="Q110" s="95">
        <v>18</v>
      </c>
      <c r="R110" s="61" t="s">
        <v>164</v>
      </c>
      <c r="S110" s="108"/>
      <c r="T110" s="107"/>
      <c r="U110" s="102"/>
      <c r="V110" s="62"/>
      <c r="W110" s="148" t="s">
        <v>68</v>
      </c>
      <c r="X110" s="306" t="s">
        <v>200</v>
      </c>
      <c r="Y110" s="99" t="s">
        <v>104</v>
      </c>
      <c r="Z110" s="100"/>
      <c r="AA110" s="115">
        <f>IF(OR(M110="",N110="",P110=""),0,IF(OR(R110=$A$30,R110=$A$31,R110=$A$32),ROUND(P110/Q110*VLOOKUP(Y110,'stawki wynagrodzeń'!$A$4:$G$17,HLOOKUP(IF(AND(X110=$A$44,W110=$A$40),$A$41,IF(AND(X110=$A$44,W110=$A$41),$A$42,W110)),'stawki wynagrodzeń'!$D$4:$G$5,2,FALSE),FALSE),2),0))</f>
        <v>0</v>
      </c>
      <c r="AB110" s="116">
        <f>IF(OR(M110="",N110="",P110=""),0,IF(OR(R110=$A$30,R110=$A$31,R110=$A$32),ROUND(P110/Q110*VLOOKUP(Y110,'stawki wynagrodzeń'!$I$4:$O$17,HLOOKUP(IF(AND(X110=$A$44,W110=$A$40),$A$41,IF(AND(X110=$A$44,W110=$A$41),$A$42,W110)),'stawki wynagrodzeń'!$D$4:$G$5,2,FALSE),FALSE),2),0))</f>
        <v>0</v>
      </c>
      <c r="AC110" s="89"/>
      <c r="AD110" s="62" t="s">
        <v>80</v>
      </c>
      <c r="AE110" s="58"/>
      <c r="AF110" s="315"/>
      <c r="AG110" s="123"/>
      <c r="AH110" s="117"/>
      <c r="AI110" s="124">
        <f t="shared" ca="1" si="85"/>
        <v>0</v>
      </c>
      <c r="AJ110" s="45"/>
      <c r="AK110" s="127"/>
      <c r="AL110" s="126"/>
      <c r="AM110" s="320">
        <f>IF($R110=$A$30,ROUND(ROUND('stawki wynagrodzeń'!$O$6*AN110,2),0),0)</f>
        <v>0</v>
      </c>
      <c r="AN110" s="128"/>
      <c r="AO110" s="127"/>
      <c r="AP110" s="126"/>
      <c r="AQ110" s="320">
        <f>IF($R110=$A$30,ROUND(ROUND('stawki wynagrodzeń'!$O$6*AR110,2),0),0)</f>
        <v>0</v>
      </c>
      <c r="AR110" s="128"/>
      <c r="AS110" s="127"/>
      <c r="AT110" s="126"/>
      <c r="AU110" s="320">
        <f>IF($R110=$A$30,ROUND(ROUND('stawki wynagrodzeń'!$O$6*AV110,2),0),0)</f>
        <v>0</v>
      </c>
      <c r="AV110" s="128"/>
      <c r="AW110" s="127"/>
      <c r="AX110" s="126"/>
      <c r="AY110" s="320">
        <f>IF($R110=$A$30,ROUND(ROUND('stawki wynagrodzeń'!$O$6*AZ110,2),0),0)</f>
        <v>0</v>
      </c>
      <c r="AZ110" s="128"/>
      <c r="BA110" s="322">
        <f t="shared" si="86"/>
        <v>0</v>
      </c>
      <c r="BB110" s="323">
        <f t="shared" si="87"/>
        <v>0</v>
      </c>
      <c r="BC110" s="127"/>
      <c r="BD110" s="126"/>
      <c r="BE110" s="136">
        <f t="shared" si="88"/>
        <v>0</v>
      </c>
      <c r="BF110" s="137"/>
      <c r="BG110" s="127"/>
      <c r="BH110" s="126"/>
      <c r="BI110" s="136">
        <f t="shared" si="89"/>
        <v>0</v>
      </c>
      <c r="BJ110" s="137"/>
      <c r="BK110" s="127"/>
      <c r="BL110" s="126"/>
      <c r="BM110" s="136">
        <f t="shared" si="90"/>
        <v>0</v>
      </c>
      <c r="BN110" s="137"/>
      <c r="BO110" s="127"/>
      <c r="BP110" s="126"/>
      <c r="BQ110" s="136">
        <f t="shared" si="91"/>
        <v>0</v>
      </c>
      <c r="BR110" s="137"/>
      <c r="BS110" s="127"/>
      <c r="BT110" s="126"/>
      <c r="BU110" s="136">
        <f t="shared" si="69"/>
        <v>0</v>
      </c>
      <c r="BV110" s="137"/>
      <c r="BW110" s="127"/>
      <c r="BX110" s="126"/>
      <c r="BY110" s="136">
        <f t="shared" si="70"/>
        <v>0</v>
      </c>
      <c r="BZ110" s="137"/>
      <c r="CA110" s="127"/>
      <c r="CB110" s="126"/>
      <c r="CC110" s="136">
        <f t="shared" si="71"/>
        <v>0</v>
      </c>
      <c r="CD110" s="137"/>
      <c r="CE110" s="115">
        <f t="shared" si="72"/>
        <v>0</v>
      </c>
      <c r="CF110" s="409">
        <f t="shared" si="73"/>
        <v>0</v>
      </c>
      <c r="CG110" s="411">
        <f t="shared" ca="1" si="66"/>
        <v>0</v>
      </c>
      <c r="CH110" s="143">
        <f t="shared" ca="1" si="74"/>
        <v>0</v>
      </c>
      <c r="CI110" s="143">
        <f t="shared" ca="1" si="75"/>
        <v>0</v>
      </c>
      <c r="CJ110" s="144" t="str">
        <f t="shared" ca="1" si="76"/>
        <v/>
      </c>
      <c r="CK110" s="34" t="str">
        <f t="shared" si="77"/>
        <v/>
      </c>
      <c r="CL110" s="20"/>
    </row>
    <row r="111" spans="3:90" s="36" customFormat="1" x14ac:dyDescent="0.2">
      <c r="C111" s="37">
        <v>103</v>
      </c>
      <c r="D111" s="75" t="str">
        <f t="shared" si="78"/>
        <v>żż</v>
      </c>
      <c r="E111" s="69">
        <f t="shared" si="79"/>
        <v>0</v>
      </c>
      <c r="F111" s="69">
        <f t="shared" si="80"/>
        <v>0</v>
      </c>
      <c r="G111" s="188">
        <f t="shared" si="67"/>
        <v>0</v>
      </c>
      <c r="H111" s="288" t="str">
        <f t="shared" ca="1" si="81"/>
        <v/>
      </c>
      <c r="I111" s="288" t="str">
        <f t="shared" si="82"/>
        <v/>
      </c>
      <c r="J111" s="289" t="str">
        <f t="shared" si="83"/>
        <v>% stażu pracy</v>
      </c>
      <c r="K111" s="289"/>
      <c r="L111" s="287" t="str">
        <f t="shared" si="84"/>
        <v/>
      </c>
      <c r="M111" s="83"/>
      <c r="N111" s="84"/>
      <c r="O111" s="286"/>
      <c r="P111" s="94"/>
      <c r="Q111" s="95">
        <v>18</v>
      </c>
      <c r="R111" s="61" t="s">
        <v>164</v>
      </c>
      <c r="S111" s="108"/>
      <c r="T111" s="107"/>
      <c r="U111" s="102"/>
      <c r="V111" s="62"/>
      <c r="W111" s="148" t="s">
        <v>68</v>
      </c>
      <c r="X111" s="306" t="s">
        <v>200</v>
      </c>
      <c r="Y111" s="99" t="s">
        <v>104</v>
      </c>
      <c r="Z111" s="100"/>
      <c r="AA111" s="115">
        <f>IF(OR(M111="",N111="",P111=""),0,IF(OR(R111=$A$30,R111=$A$31,R111=$A$32),ROUND(P111/Q111*VLOOKUP(Y111,'stawki wynagrodzeń'!$A$4:$G$17,HLOOKUP(IF(AND(X111=$A$44,W111=$A$40),$A$41,IF(AND(X111=$A$44,W111=$A$41),$A$42,W111)),'stawki wynagrodzeń'!$D$4:$G$5,2,FALSE),FALSE),2),0))</f>
        <v>0</v>
      </c>
      <c r="AB111" s="116">
        <f>IF(OR(M111="",N111="",P111=""),0,IF(OR(R111=$A$30,R111=$A$31,R111=$A$32),ROUND(P111/Q111*VLOOKUP(Y111,'stawki wynagrodzeń'!$I$4:$O$17,HLOOKUP(IF(AND(X111=$A$44,W111=$A$40),$A$41,IF(AND(X111=$A$44,W111=$A$41),$A$42,W111)),'stawki wynagrodzeń'!$D$4:$G$5,2,FALSE),FALSE),2),0))</f>
        <v>0</v>
      </c>
      <c r="AC111" s="89"/>
      <c r="AD111" s="62" t="s">
        <v>80</v>
      </c>
      <c r="AE111" s="58"/>
      <c r="AF111" s="315"/>
      <c r="AG111" s="123"/>
      <c r="AH111" s="117"/>
      <c r="AI111" s="124">
        <f t="shared" ca="1" si="85"/>
        <v>0</v>
      </c>
      <c r="AJ111" s="45"/>
      <c r="AK111" s="127"/>
      <c r="AL111" s="126"/>
      <c r="AM111" s="320">
        <f>IF($R111=$A$30,ROUND(ROUND('stawki wynagrodzeń'!$O$6*AN111,2),0),0)</f>
        <v>0</v>
      </c>
      <c r="AN111" s="128"/>
      <c r="AO111" s="127"/>
      <c r="AP111" s="126"/>
      <c r="AQ111" s="320">
        <f>IF($R111=$A$30,ROUND(ROUND('stawki wynagrodzeń'!$O$6*AR111,2),0),0)</f>
        <v>0</v>
      </c>
      <c r="AR111" s="128"/>
      <c r="AS111" s="127"/>
      <c r="AT111" s="126"/>
      <c r="AU111" s="320">
        <f>IF($R111=$A$30,ROUND(ROUND('stawki wynagrodzeń'!$O$6*AV111,2),0),0)</f>
        <v>0</v>
      </c>
      <c r="AV111" s="128"/>
      <c r="AW111" s="127"/>
      <c r="AX111" s="126"/>
      <c r="AY111" s="320">
        <f>IF($R111=$A$30,ROUND(ROUND('stawki wynagrodzeń'!$O$6*AZ111,2),0),0)</f>
        <v>0</v>
      </c>
      <c r="AZ111" s="128"/>
      <c r="BA111" s="322">
        <f t="shared" si="86"/>
        <v>0</v>
      </c>
      <c r="BB111" s="323">
        <f t="shared" si="87"/>
        <v>0</v>
      </c>
      <c r="BC111" s="127"/>
      <c r="BD111" s="126"/>
      <c r="BE111" s="136">
        <f t="shared" si="88"/>
        <v>0</v>
      </c>
      <c r="BF111" s="137"/>
      <c r="BG111" s="127"/>
      <c r="BH111" s="126"/>
      <c r="BI111" s="136">
        <f t="shared" si="89"/>
        <v>0</v>
      </c>
      <c r="BJ111" s="137"/>
      <c r="BK111" s="127"/>
      <c r="BL111" s="126"/>
      <c r="BM111" s="136">
        <f t="shared" si="90"/>
        <v>0</v>
      </c>
      <c r="BN111" s="137"/>
      <c r="BO111" s="127"/>
      <c r="BP111" s="126"/>
      <c r="BQ111" s="136">
        <f t="shared" si="91"/>
        <v>0</v>
      </c>
      <c r="BR111" s="137"/>
      <c r="BS111" s="127"/>
      <c r="BT111" s="126"/>
      <c r="BU111" s="136">
        <f t="shared" si="69"/>
        <v>0</v>
      </c>
      <c r="BV111" s="137"/>
      <c r="BW111" s="127"/>
      <c r="BX111" s="126"/>
      <c r="BY111" s="136">
        <f t="shared" si="70"/>
        <v>0</v>
      </c>
      <c r="BZ111" s="137"/>
      <c r="CA111" s="127"/>
      <c r="CB111" s="126"/>
      <c r="CC111" s="136">
        <f t="shared" si="71"/>
        <v>0</v>
      </c>
      <c r="CD111" s="137"/>
      <c r="CE111" s="115">
        <f t="shared" si="72"/>
        <v>0</v>
      </c>
      <c r="CF111" s="409">
        <f t="shared" si="73"/>
        <v>0</v>
      </c>
      <c r="CG111" s="411">
        <f t="shared" ca="1" si="66"/>
        <v>0</v>
      </c>
      <c r="CH111" s="143">
        <f t="shared" ca="1" si="74"/>
        <v>0</v>
      </c>
      <c r="CI111" s="143">
        <f t="shared" ca="1" si="75"/>
        <v>0</v>
      </c>
      <c r="CJ111" s="144" t="str">
        <f t="shared" ca="1" si="76"/>
        <v/>
      </c>
      <c r="CK111" s="34" t="str">
        <f t="shared" si="77"/>
        <v/>
      </c>
      <c r="CL111" s="20"/>
    </row>
    <row r="112" spans="3:90" s="36" customFormat="1" x14ac:dyDescent="0.2">
      <c r="C112" s="37">
        <v>104</v>
      </c>
      <c r="D112" s="75" t="str">
        <f t="shared" si="78"/>
        <v>żż</v>
      </c>
      <c r="E112" s="69">
        <f t="shared" si="79"/>
        <v>0</v>
      </c>
      <c r="F112" s="69">
        <f t="shared" si="80"/>
        <v>0</v>
      </c>
      <c r="G112" s="188">
        <f t="shared" si="67"/>
        <v>0</v>
      </c>
      <c r="H112" s="288" t="str">
        <f t="shared" ca="1" si="81"/>
        <v/>
      </c>
      <c r="I112" s="288" t="str">
        <f t="shared" si="82"/>
        <v/>
      </c>
      <c r="J112" s="289" t="str">
        <f t="shared" si="83"/>
        <v>% stażu pracy</v>
      </c>
      <c r="K112" s="289"/>
      <c r="L112" s="287" t="str">
        <f t="shared" si="84"/>
        <v/>
      </c>
      <c r="M112" s="83"/>
      <c r="N112" s="84"/>
      <c r="O112" s="286"/>
      <c r="P112" s="94"/>
      <c r="Q112" s="95">
        <v>18</v>
      </c>
      <c r="R112" s="61" t="s">
        <v>164</v>
      </c>
      <c r="S112" s="108"/>
      <c r="T112" s="107"/>
      <c r="U112" s="102"/>
      <c r="V112" s="62"/>
      <c r="W112" s="148" t="s">
        <v>68</v>
      </c>
      <c r="X112" s="306" t="s">
        <v>200</v>
      </c>
      <c r="Y112" s="99" t="s">
        <v>104</v>
      </c>
      <c r="Z112" s="100"/>
      <c r="AA112" s="115">
        <f>IF(OR(M112="",N112="",P112=""),0,IF(OR(R112=$A$30,R112=$A$31,R112=$A$32),ROUND(P112/Q112*VLOOKUP(Y112,'stawki wynagrodzeń'!$A$4:$G$17,HLOOKUP(IF(AND(X112=$A$44,W112=$A$40),$A$41,IF(AND(X112=$A$44,W112=$A$41),$A$42,W112)),'stawki wynagrodzeń'!$D$4:$G$5,2,FALSE),FALSE),2),0))</f>
        <v>0</v>
      </c>
      <c r="AB112" s="116">
        <f>IF(OR(M112="",N112="",P112=""),0,IF(OR(R112=$A$30,R112=$A$31,R112=$A$32),ROUND(P112/Q112*VLOOKUP(Y112,'stawki wynagrodzeń'!$I$4:$O$17,HLOOKUP(IF(AND(X112=$A$44,W112=$A$40),$A$41,IF(AND(X112=$A$44,W112=$A$41),$A$42,W112)),'stawki wynagrodzeń'!$D$4:$G$5,2,FALSE),FALSE),2),0))</f>
        <v>0</v>
      </c>
      <c r="AC112" s="89"/>
      <c r="AD112" s="62" t="s">
        <v>80</v>
      </c>
      <c r="AE112" s="58"/>
      <c r="AF112" s="315"/>
      <c r="AG112" s="123"/>
      <c r="AH112" s="117"/>
      <c r="AI112" s="124">
        <f t="shared" ca="1" si="85"/>
        <v>0</v>
      </c>
      <c r="AJ112" s="45"/>
      <c r="AK112" s="127"/>
      <c r="AL112" s="126"/>
      <c r="AM112" s="320">
        <f>IF($R112=$A$30,ROUND(ROUND('stawki wynagrodzeń'!$O$6*AN112,2),0),0)</f>
        <v>0</v>
      </c>
      <c r="AN112" s="128"/>
      <c r="AO112" s="127"/>
      <c r="AP112" s="126"/>
      <c r="AQ112" s="320">
        <f>IF($R112=$A$30,ROUND(ROUND('stawki wynagrodzeń'!$O$6*AR112,2),0),0)</f>
        <v>0</v>
      </c>
      <c r="AR112" s="128"/>
      <c r="AS112" s="127"/>
      <c r="AT112" s="126"/>
      <c r="AU112" s="320">
        <f>IF($R112=$A$30,ROUND(ROUND('stawki wynagrodzeń'!$O$6*AV112,2),0),0)</f>
        <v>0</v>
      </c>
      <c r="AV112" s="128"/>
      <c r="AW112" s="127"/>
      <c r="AX112" s="126"/>
      <c r="AY112" s="320">
        <f>IF($R112=$A$30,ROUND(ROUND('stawki wynagrodzeń'!$O$6*AZ112,2),0),0)</f>
        <v>0</v>
      </c>
      <c r="AZ112" s="128"/>
      <c r="BA112" s="322">
        <f t="shared" si="86"/>
        <v>0</v>
      </c>
      <c r="BB112" s="323">
        <f t="shared" si="87"/>
        <v>0</v>
      </c>
      <c r="BC112" s="127"/>
      <c r="BD112" s="126"/>
      <c r="BE112" s="136">
        <f t="shared" si="88"/>
        <v>0</v>
      </c>
      <c r="BF112" s="137"/>
      <c r="BG112" s="127"/>
      <c r="BH112" s="126"/>
      <c r="BI112" s="136">
        <f t="shared" si="89"/>
        <v>0</v>
      </c>
      <c r="BJ112" s="137"/>
      <c r="BK112" s="127"/>
      <c r="BL112" s="126"/>
      <c r="BM112" s="136">
        <f t="shared" si="90"/>
        <v>0</v>
      </c>
      <c r="BN112" s="137"/>
      <c r="BO112" s="127"/>
      <c r="BP112" s="126"/>
      <c r="BQ112" s="136">
        <f t="shared" si="91"/>
        <v>0</v>
      </c>
      <c r="BR112" s="137"/>
      <c r="BS112" s="127"/>
      <c r="BT112" s="126"/>
      <c r="BU112" s="136">
        <f t="shared" si="69"/>
        <v>0</v>
      </c>
      <c r="BV112" s="137"/>
      <c r="BW112" s="127"/>
      <c r="BX112" s="126"/>
      <c r="BY112" s="136">
        <f t="shared" si="70"/>
        <v>0</v>
      </c>
      <c r="BZ112" s="137"/>
      <c r="CA112" s="127"/>
      <c r="CB112" s="126"/>
      <c r="CC112" s="136">
        <f t="shared" si="71"/>
        <v>0</v>
      </c>
      <c r="CD112" s="137"/>
      <c r="CE112" s="115">
        <f t="shared" si="72"/>
        <v>0</v>
      </c>
      <c r="CF112" s="409">
        <f t="shared" si="73"/>
        <v>0</v>
      </c>
      <c r="CG112" s="411">
        <f t="shared" ca="1" si="66"/>
        <v>0</v>
      </c>
      <c r="CH112" s="143">
        <f t="shared" ca="1" si="74"/>
        <v>0</v>
      </c>
      <c r="CI112" s="143">
        <f t="shared" ca="1" si="75"/>
        <v>0</v>
      </c>
      <c r="CJ112" s="144" t="str">
        <f t="shared" ca="1" si="76"/>
        <v/>
      </c>
      <c r="CK112" s="34" t="str">
        <f t="shared" si="77"/>
        <v/>
      </c>
      <c r="CL112" s="20"/>
    </row>
    <row r="113" spans="3:90" s="36" customFormat="1" x14ac:dyDescent="0.2">
      <c r="C113" s="37">
        <v>105</v>
      </c>
      <c r="D113" s="75" t="str">
        <f t="shared" si="78"/>
        <v>żż</v>
      </c>
      <c r="E113" s="69">
        <f t="shared" si="79"/>
        <v>0</v>
      </c>
      <c r="F113" s="69">
        <f t="shared" si="80"/>
        <v>0</v>
      </c>
      <c r="G113" s="188">
        <f t="shared" si="67"/>
        <v>0</v>
      </c>
      <c r="H113" s="288" t="str">
        <f t="shared" ca="1" si="81"/>
        <v/>
      </c>
      <c r="I113" s="288" t="str">
        <f t="shared" si="82"/>
        <v/>
      </c>
      <c r="J113" s="289" t="str">
        <f t="shared" si="83"/>
        <v>% stażu pracy</v>
      </c>
      <c r="K113" s="289"/>
      <c r="L113" s="287" t="str">
        <f t="shared" si="84"/>
        <v/>
      </c>
      <c r="M113" s="83"/>
      <c r="N113" s="84"/>
      <c r="O113" s="286"/>
      <c r="P113" s="94"/>
      <c r="Q113" s="95">
        <v>18</v>
      </c>
      <c r="R113" s="61" t="s">
        <v>164</v>
      </c>
      <c r="S113" s="108"/>
      <c r="T113" s="107"/>
      <c r="U113" s="102"/>
      <c r="V113" s="62"/>
      <c r="W113" s="148" t="s">
        <v>68</v>
      </c>
      <c r="X113" s="306" t="s">
        <v>200</v>
      </c>
      <c r="Y113" s="99" t="s">
        <v>104</v>
      </c>
      <c r="Z113" s="100"/>
      <c r="AA113" s="115">
        <f>IF(OR(M113="",N113="",P113=""),0,IF(OR(R113=$A$30,R113=$A$31,R113=$A$32),ROUND(P113/Q113*VLOOKUP(Y113,'stawki wynagrodzeń'!$A$4:$G$17,HLOOKUP(IF(AND(X113=$A$44,W113=$A$40),$A$41,IF(AND(X113=$A$44,W113=$A$41),$A$42,W113)),'stawki wynagrodzeń'!$D$4:$G$5,2,FALSE),FALSE),2),0))</f>
        <v>0</v>
      </c>
      <c r="AB113" s="116">
        <f>IF(OR(M113="",N113="",P113=""),0,IF(OR(R113=$A$30,R113=$A$31,R113=$A$32),ROUND(P113/Q113*VLOOKUP(Y113,'stawki wynagrodzeń'!$I$4:$O$17,HLOOKUP(IF(AND(X113=$A$44,W113=$A$40),$A$41,IF(AND(X113=$A$44,W113=$A$41),$A$42,W113)),'stawki wynagrodzeń'!$D$4:$G$5,2,FALSE),FALSE),2),0))</f>
        <v>0</v>
      </c>
      <c r="AC113" s="89"/>
      <c r="AD113" s="62" t="s">
        <v>80</v>
      </c>
      <c r="AE113" s="58"/>
      <c r="AF113" s="315"/>
      <c r="AG113" s="123"/>
      <c r="AH113" s="117"/>
      <c r="AI113" s="124">
        <f t="shared" ca="1" si="85"/>
        <v>0</v>
      </c>
      <c r="AJ113" s="45"/>
      <c r="AK113" s="127"/>
      <c r="AL113" s="126"/>
      <c r="AM113" s="320">
        <f>IF($R113=$A$30,ROUND(ROUND('stawki wynagrodzeń'!$O$6*AN113,2),0),0)</f>
        <v>0</v>
      </c>
      <c r="AN113" s="128"/>
      <c r="AO113" s="127"/>
      <c r="AP113" s="126"/>
      <c r="AQ113" s="320">
        <f>IF($R113=$A$30,ROUND(ROUND('stawki wynagrodzeń'!$O$6*AR113,2),0),0)</f>
        <v>0</v>
      </c>
      <c r="AR113" s="128"/>
      <c r="AS113" s="127"/>
      <c r="AT113" s="126"/>
      <c r="AU113" s="320">
        <f>IF($R113=$A$30,ROUND(ROUND('stawki wynagrodzeń'!$O$6*AV113,2),0),0)</f>
        <v>0</v>
      </c>
      <c r="AV113" s="128"/>
      <c r="AW113" s="127"/>
      <c r="AX113" s="126"/>
      <c r="AY113" s="320">
        <f>IF($R113=$A$30,ROUND(ROUND('stawki wynagrodzeń'!$O$6*AZ113,2),0),0)</f>
        <v>0</v>
      </c>
      <c r="AZ113" s="128"/>
      <c r="BA113" s="322">
        <f t="shared" si="86"/>
        <v>0</v>
      </c>
      <c r="BB113" s="323">
        <f t="shared" si="87"/>
        <v>0</v>
      </c>
      <c r="BC113" s="127"/>
      <c r="BD113" s="126"/>
      <c r="BE113" s="136">
        <f t="shared" si="88"/>
        <v>0</v>
      </c>
      <c r="BF113" s="137"/>
      <c r="BG113" s="127"/>
      <c r="BH113" s="126"/>
      <c r="BI113" s="136">
        <f t="shared" si="89"/>
        <v>0</v>
      </c>
      <c r="BJ113" s="137"/>
      <c r="BK113" s="127"/>
      <c r="BL113" s="126"/>
      <c r="BM113" s="136">
        <f t="shared" si="90"/>
        <v>0</v>
      </c>
      <c r="BN113" s="137"/>
      <c r="BO113" s="127"/>
      <c r="BP113" s="126"/>
      <c r="BQ113" s="136">
        <f t="shared" si="91"/>
        <v>0</v>
      </c>
      <c r="BR113" s="137"/>
      <c r="BS113" s="127"/>
      <c r="BT113" s="126"/>
      <c r="BU113" s="136">
        <f t="shared" si="69"/>
        <v>0</v>
      </c>
      <c r="BV113" s="137"/>
      <c r="BW113" s="127"/>
      <c r="BX113" s="126"/>
      <c r="BY113" s="136">
        <f t="shared" si="70"/>
        <v>0</v>
      </c>
      <c r="BZ113" s="137"/>
      <c r="CA113" s="127"/>
      <c r="CB113" s="126"/>
      <c r="CC113" s="136">
        <f t="shared" si="71"/>
        <v>0</v>
      </c>
      <c r="CD113" s="137"/>
      <c r="CE113" s="115">
        <f t="shared" si="72"/>
        <v>0</v>
      </c>
      <c r="CF113" s="409">
        <f t="shared" si="73"/>
        <v>0</v>
      </c>
      <c r="CG113" s="411">
        <f t="shared" ca="1" si="66"/>
        <v>0</v>
      </c>
      <c r="CH113" s="143">
        <f t="shared" ca="1" si="74"/>
        <v>0</v>
      </c>
      <c r="CI113" s="143">
        <f t="shared" ca="1" si="75"/>
        <v>0</v>
      </c>
      <c r="CJ113" s="144" t="str">
        <f t="shared" ca="1" si="76"/>
        <v/>
      </c>
      <c r="CK113" s="34" t="str">
        <f t="shared" si="77"/>
        <v/>
      </c>
      <c r="CL113" s="20"/>
    </row>
    <row r="114" spans="3:90" s="36" customFormat="1" x14ac:dyDescent="0.2">
      <c r="C114" s="37">
        <v>106</v>
      </c>
      <c r="D114" s="75" t="str">
        <f t="shared" si="78"/>
        <v>żż</v>
      </c>
      <c r="E114" s="69">
        <f t="shared" si="79"/>
        <v>0</v>
      </c>
      <c r="F114" s="69">
        <f t="shared" si="80"/>
        <v>0</v>
      </c>
      <c r="G114" s="188">
        <f t="shared" si="67"/>
        <v>0</v>
      </c>
      <c r="H114" s="288" t="str">
        <f t="shared" ca="1" si="81"/>
        <v/>
      </c>
      <c r="I114" s="288" t="str">
        <f t="shared" si="82"/>
        <v/>
      </c>
      <c r="J114" s="289" t="str">
        <f t="shared" si="83"/>
        <v>% stażu pracy</v>
      </c>
      <c r="K114" s="289"/>
      <c r="L114" s="287" t="str">
        <f t="shared" si="84"/>
        <v/>
      </c>
      <c r="M114" s="83"/>
      <c r="N114" s="84"/>
      <c r="O114" s="286"/>
      <c r="P114" s="94"/>
      <c r="Q114" s="95">
        <v>18</v>
      </c>
      <c r="R114" s="61" t="s">
        <v>164</v>
      </c>
      <c r="S114" s="108"/>
      <c r="T114" s="107"/>
      <c r="U114" s="102"/>
      <c r="V114" s="62"/>
      <c r="W114" s="148" t="s">
        <v>68</v>
      </c>
      <c r="X114" s="306" t="s">
        <v>200</v>
      </c>
      <c r="Y114" s="99" t="s">
        <v>104</v>
      </c>
      <c r="Z114" s="100"/>
      <c r="AA114" s="115">
        <f>IF(OR(M114="",N114="",P114=""),0,IF(OR(R114=$A$30,R114=$A$31,R114=$A$32),ROUND(P114/Q114*VLOOKUP(Y114,'stawki wynagrodzeń'!$A$4:$G$17,HLOOKUP(IF(AND(X114=$A$44,W114=$A$40),$A$41,IF(AND(X114=$A$44,W114=$A$41),$A$42,W114)),'stawki wynagrodzeń'!$D$4:$G$5,2,FALSE),FALSE),2),0))</f>
        <v>0</v>
      </c>
      <c r="AB114" s="116">
        <f>IF(OR(M114="",N114="",P114=""),0,IF(OR(R114=$A$30,R114=$A$31,R114=$A$32),ROUND(P114/Q114*VLOOKUP(Y114,'stawki wynagrodzeń'!$I$4:$O$17,HLOOKUP(IF(AND(X114=$A$44,W114=$A$40),$A$41,IF(AND(X114=$A$44,W114=$A$41),$A$42,W114)),'stawki wynagrodzeń'!$D$4:$G$5,2,FALSE),FALSE),2),0))</f>
        <v>0</v>
      </c>
      <c r="AC114" s="89"/>
      <c r="AD114" s="62" t="s">
        <v>80</v>
      </c>
      <c r="AE114" s="58"/>
      <c r="AF114" s="315"/>
      <c r="AG114" s="123"/>
      <c r="AH114" s="117"/>
      <c r="AI114" s="124">
        <f t="shared" ca="1" si="85"/>
        <v>0</v>
      </c>
      <c r="AJ114" s="45"/>
      <c r="AK114" s="127"/>
      <c r="AL114" s="126"/>
      <c r="AM114" s="320">
        <f>IF($R114=$A$30,ROUND(ROUND('stawki wynagrodzeń'!$O$6*AN114,2),0),0)</f>
        <v>0</v>
      </c>
      <c r="AN114" s="128"/>
      <c r="AO114" s="127"/>
      <c r="AP114" s="126"/>
      <c r="AQ114" s="320">
        <f>IF($R114=$A$30,ROUND(ROUND('stawki wynagrodzeń'!$O$6*AR114,2),0),0)</f>
        <v>0</v>
      </c>
      <c r="AR114" s="128"/>
      <c r="AS114" s="127"/>
      <c r="AT114" s="126"/>
      <c r="AU114" s="320">
        <f>IF($R114=$A$30,ROUND(ROUND('stawki wynagrodzeń'!$O$6*AV114,2),0),0)</f>
        <v>0</v>
      </c>
      <c r="AV114" s="128"/>
      <c r="AW114" s="127"/>
      <c r="AX114" s="126"/>
      <c r="AY114" s="320">
        <f>IF($R114=$A$30,ROUND(ROUND('stawki wynagrodzeń'!$O$6*AZ114,2),0),0)</f>
        <v>0</v>
      </c>
      <c r="AZ114" s="128"/>
      <c r="BA114" s="322">
        <f t="shared" si="86"/>
        <v>0</v>
      </c>
      <c r="BB114" s="323">
        <f t="shared" si="87"/>
        <v>0</v>
      </c>
      <c r="BC114" s="127"/>
      <c r="BD114" s="126"/>
      <c r="BE114" s="136">
        <f t="shared" si="88"/>
        <v>0</v>
      </c>
      <c r="BF114" s="137"/>
      <c r="BG114" s="127"/>
      <c r="BH114" s="126"/>
      <c r="BI114" s="136">
        <f t="shared" si="89"/>
        <v>0</v>
      </c>
      <c r="BJ114" s="137"/>
      <c r="BK114" s="127"/>
      <c r="BL114" s="126"/>
      <c r="BM114" s="136">
        <f t="shared" si="90"/>
        <v>0</v>
      </c>
      <c r="BN114" s="137"/>
      <c r="BO114" s="127"/>
      <c r="BP114" s="126"/>
      <c r="BQ114" s="136">
        <f t="shared" si="91"/>
        <v>0</v>
      </c>
      <c r="BR114" s="137"/>
      <c r="BS114" s="127"/>
      <c r="BT114" s="126"/>
      <c r="BU114" s="136">
        <f t="shared" si="69"/>
        <v>0</v>
      </c>
      <c r="BV114" s="137"/>
      <c r="BW114" s="127"/>
      <c r="BX114" s="126"/>
      <c r="BY114" s="136">
        <f t="shared" si="70"/>
        <v>0</v>
      </c>
      <c r="BZ114" s="137"/>
      <c r="CA114" s="127"/>
      <c r="CB114" s="126"/>
      <c r="CC114" s="136">
        <f t="shared" si="71"/>
        <v>0</v>
      </c>
      <c r="CD114" s="137"/>
      <c r="CE114" s="115">
        <f t="shared" si="72"/>
        <v>0</v>
      </c>
      <c r="CF114" s="409">
        <f t="shared" si="73"/>
        <v>0</v>
      </c>
      <c r="CG114" s="411">
        <f t="shared" ca="1" si="66"/>
        <v>0</v>
      </c>
      <c r="CH114" s="143">
        <f t="shared" ca="1" si="74"/>
        <v>0</v>
      </c>
      <c r="CI114" s="143">
        <f t="shared" ca="1" si="75"/>
        <v>0</v>
      </c>
      <c r="CJ114" s="144" t="str">
        <f t="shared" ca="1" si="76"/>
        <v/>
      </c>
      <c r="CK114" s="34" t="str">
        <f t="shared" si="77"/>
        <v/>
      </c>
      <c r="CL114" s="20"/>
    </row>
    <row r="115" spans="3:90" s="36" customFormat="1" x14ac:dyDescent="0.2">
      <c r="C115" s="37">
        <v>107</v>
      </c>
      <c r="D115" s="75" t="str">
        <f t="shared" si="78"/>
        <v>żż</v>
      </c>
      <c r="E115" s="69">
        <f t="shared" si="79"/>
        <v>0</v>
      </c>
      <c r="F115" s="69">
        <f t="shared" si="80"/>
        <v>0</v>
      </c>
      <c r="G115" s="188">
        <f t="shared" si="67"/>
        <v>0</v>
      </c>
      <c r="H115" s="288" t="str">
        <f t="shared" ca="1" si="81"/>
        <v/>
      </c>
      <c r="I115" s="288" t="str">
        <f t="shared" si="82"/>
        <v/>
      </c>
      <c r="J115" s="289" t="str">
        <f t="shared" si="83"/>
        <v>% stażu pracy</v>
      </c>
      <c r="K115" s="289"/>
      <c r="L115" s="287" t="str">
        <f t="shared" si="84"/>
        <v/>
      </c>
      <c r="M115" s="83"/>
      <c r="N115" s="84"/>
      <c r="O115" s="286"/>
      <c r="P115" s="94"/>
      <c r="Q115" s="95">
        <v>18</v>
      </c>
      <c r="R115" s="61" t="s">
        <v>164</v>
      </c>
      <c r="S115" s="108"/>
      <c r="T115" s="107"/>
      <c r="U115" s="102"/>
      <c r="V115" s="62"/>
      <c r="W115" s="148" t="s">
        <v>68</v>
      </c>
      <c r="X115" s="306" t="s">
        <v>200</v>
      </c>
      <c r="Y115" s="99" t="s">
        <v>104</v>
      </c>
      <c r="Z115" s="100"/>
      <c r="AA115" s="115">
        <f>IF(OR(M115="",N115="",P115=""),0,IF(OR(R115=$A$30,R115=$A$31,R115=$A$32),ROUND(P115/Q115*VLOOKUP(Y115,'stawki wynagrodzeń'!$A$4:$G$17,HLOOKUP(IF(AND(X115=$A$44,W115=$A$40),$A$41,IF(AND(X115=$A$44,W115=$A$41),$A$42,W115)),'stawki wynagrodzeń'!$D$4:$G$5,2,FALSE),FALSE),2),0))</f>
        <v>0</v>
      </c>
      <c r="AB115" s="116">
        <f>IF(OR(M115="",N115="",P115=""),0,IF(OR(R115=$A$30,R115=$A$31,R115=$A$32),ROUND(P115/Q115*VLOOKUP(Y115,'stawki wynagrodzeń'!$I$4:$O$17,HLOOKUP(IF(AND(X115=$A$44,W115=$A$40),$A$41,IF(AND(X115=$A$44,W115=$A$41),$A$42,W115)),'stawki wynagrodzeń'!$D$4:$G$5,2,FALSE),FALSE),2),0))</f>
        <v>0</v>
      </c>
      <c r="AC115" s="89"/>
      <c r="AD115" s="62" t="s">
        <v>80</v>
      </c>
      <c r="AE115" s="58"/>
      <c r="AF115" s="315"/>
      <c r="AG115" s="123"/>
      <c r="AH115" s="117"/>
      <c r="AI115" s="124">
        <f t="shared" ca="1" si="85"/>
        <v>0</v>
      </c>
      <c r="AJ115" s="45"/>
      <c r="AK115" s="127"/>
      <c r="AL115" s="126"/>
      <c r="AM115" s="320">
        <f>IF($R115=$A$30,ROUND(ROUND('stawki wynagrodzeń'!$O$6*AN115,2),0),0)</f>
        <v>0</v>
      </c>
      <c r="AN115" s="128"/>
      <c r="AO115" s="127"/>
      <c r="AP115" s="126"/>
      <c r="AQ115" s="320">
        <f>IF($R115=$A$30,ROUND(ROUND('stawki wynagrodzeń'!$O$6*AR115,2),0),0)</f>
        <v>0</v>
      </c>
      <c r="AR115" s="128"/>
      <c r="AS115" s="127"/>
      <c r="AT115" s="126"/>
      <c r="AU115" s="320">
        <f>IF($R115=$A$30,ROUND(ROUND('stawki wynagrodzeń'!$O$6*AV115,2),0),0)</f>
        <v>0</v>
      </c>
      <c r="AV115" s="128"/>
      <c r="AW115" s="127"/>
      <c r="AX115" s="126"/>
      <c r="AY115" s="320">
        <f>IF($R115=$A$30,ROUND(ROUND('stawki wynagrodzeń'!$O$6*AZ115,2),0),0)</f>
        <v>0</v>
      </c>
      <c r="AZ115" s="128"/>
      <c r="BA115" s="322">
        <f t="shared" si="86"/>
        <v>0</v>
      </c>
      <c r="BB115" s="323">
        <f t="shared" si="87"/>
        <v>0</v>
      </c>
      <c r="BC115" s="127"/>
      <c r="BD115" s="126"/>
      <c r="BE115" s="136">
        <f t="shared" si="88"/>
        <v>0</v>
      </c>
      <c r="BF115" s="137"/>
      <c r="BG115" s="127"/>
      <c r="BH115" s="126"/>
      <c r="BI115" s="136">
        <f t="shared" si="89"/>
        <v>0</v>
      </c>
      <c r="BJ115" s="137"/>
      <c r="BK115" s="127"/>
      <c r="BL115" s="126"/>
      <c r="BM115" s="136">
        <f t="shared" si="90"/>
        <v>0</v>
      </c>
      <c r="BN115" s="137"/>
      <c r="BO115" s="127"/>
      <c r="BP115" s="126"/>
      <c r="BQ115" s="136">
        <f t="shared" si="91"/>
        <v>0</v>
      </c>
      <c r="BR115" s="137"/>
      <c r="BS115" s="127"/>
      <c r="BT115" s="126"/>
      <c r="BU115" s="136">
        <f t="shared" si="69"/>
        <v>0</v>
      </c>
      <c r="BV115" s="137"/>
      <c r="BW115" s="127"/>
      <c r="BX115" s="126"/>
      <c r="BY115" s="136">
        <f t="shared" si="70"/>
        <v>0</v>
      </c>
      <c r="BZ115" s="137"/>
      <c r="CA115" s="127"/>
      <c r="CB115" s="126"/>
      <c r="CC115" s="136">
        <f t="shared" si="71"/>
        <v>0</v>
      </c>
      <c r="CD115" s="137"/>
      <c r="CE115" s="115">
        <f t="shared" si="72"/>
        <v>0</v>
      </c>
      <c r="CF115" s="409">
        <f t="shared" si="73"/>
        <v>0</v>
      </c>
      <c r="CG115" s="411">
        <f t="shared" ca="1" si="66"/>
        <v>0</v>
      </c>
      <c r="CH115" s="143">
        <f t="shared" ca="1" si="74"/>
        <v>0</v>
      </c>
      <c r="CI115" s="143">
        <f t="shared" ca="1" si="75"/>
        <v>0</v>
      </c>
      <c r="CJ115" s="144" t="str">
        <f t="shared" ca="1" si="76"/>
        <v/>
      </c>
      <c r="CK115" s="34" t="str">
        <f t="shared" si="77"/>
        <v/>
      </c>
      <c r="CL115" s="20"/>
    </row>
    <row r="116" spans="3:90" s="36" customFormat="1" x14ac:dyDescent="0.2">
      <c r="C116" s="37">
        <v>108</v>
      </c>
      <c r="D116" s="75" t="str">
        <f t="shared" si="78"/>
        <v>żż</v>
      </c>
      <c r="E116" s="69">
        <f t="shared" si="79"/>
        <v>0</v>
      </c>
      <c r="F116" s="69">
        <f t="shared" si="80"/>
        <v>0</v>
      </c>
      <c r="G116" s="188">
        <f t="shared" si="67"/>
        <v>0</v>
      </c>
      <c r="H116" s="288" t="str">
        <f t="shared" ca="1" si="81"/>
        <v/>
      </c>
      <c r="I116" s="288" t="str">
        <f t="shared" si="82"/>
        <v/>
      </c>
      <c r="J116" s="289" t="str">
        <f t="shared" si="83"/>
        <v>% stażu pracy</v>
      </c>
      <c r="K116" s="289"/>
      <c r="L116" s="287" t="str">
        <f t="shared" si="84"/>
        <v/>
      </c>
      <c r="M116" s="83"/>
      <c r="N116" s="84"/>
      <c r="O116" s="286"/>
      <c r="P116" s="94"/>
      <c r="Q116" s="95">
        <v>18</v>
      </c>
      <c r="R116" s="61" t="s">
        <v>164</v>
      </c>
      <c r="S116" s="108"/>
      <c r="T116" s="107"/>
      <c r="U116" s="102"/>
      <c r="V116" s="62"/>
      <c r="W116" s="148" t="s">
        <v>68</v>
      </c>
      <c r="X116" s="306" t="s">
        <v>200</v>
      </c>
      <c r="Y116" s="99" t="s">
        <v>104</v>
      </c>
      <c r="Z116" s="100"/>
      <c r="AA116" s="115">
        <f>IF(OR(M116="",N116="",P116=""),0,IF(OR(R116=$A$30,R116=$A$31,R116=$A$32),ROUND(P116/Q116*VLOOKUP(Y116,'stawki wynagrodzeń'!$A$4:$G$17,HLOOKUP(IF(AND(X116=$A$44,W116=$A$40),$A$41,IF(AND(X116=$A$44,W116=$A$41),$A$42,W116)),'stawki wynagrodzeń'!$D$4:$G$5,2,FALSE),FALSE),2),0))</f>
        <v>0</v>
      </c>
      <c r="AB116" s="116">
        <f>IF(OR(M116="",N116="",P116=""),0,IF(OR(R116=$A$30,R116=$A$31,R116=$A$32),ROUND(P116/Q116*VLOOKUP(Y116,'stawki wynagrodzeń'!$I$4:$O$17,HLOOKUP(IF(AND(X116=$A$44,W116=$A$40),$A$41,IF(AND(X116=$A$44,W116=$A$41),$A$42,W116)),'stawki wynagrodzeń'!$D$4:$G$5,2,FALSE),FALSE),2),0))</f>
        <v>0</v>
      </c>
      <c r="AC116" s="89"/>
      <c r="AD116" s="62" t="s">
        <v>80</v>
      </c>
      <c r="AE116" s="58"/>
      <c r="AF116" s="315"/>
      <c r="AG116" s="123"/>
      <c r="AH116" s="117"/>
      <c r="AI116" s="124">
        <f t="shared" ca="1" si="85"/>
        <v>0</v>
      </c>
      <c r="AJ116" s="45"/>
      <c r="AK116" s="127"/>
      <c r="AL116" s="126"/>
      <c r="AM116" s="320">
        <f>IF($R116=$A$30,ROUND(ROUND('stawki wynagrodzeń'!$O$6*AN116,2),0),0)</f>
        <v>0</v>
      </c>
      <c r="AN116" s="128"/>
      <c r="AO116" s="127"/>
      <c r="AP116" s="126"/>
      <c r="AQ116" s="320">
        <f>IF($R116=$A$30,ROUND(ROUND('stawki wynagrodzeń'!$O$6*AR116,2),0),0)</f>
        <v>0</v>
      </c>
      <c r="AR116" s="128"/>
      <c r="AS116" s="127"/>
      <c r="AT116" s="126"/>
      <c r="AU116" s="320">
        <f>IF($R116=$A$30,ROUND(ROUND('stawki wynagrodzeń'!$O$6*AV116,2),0),0)</f>
        <v>0</v>
      </c>
      <c r="AV116" s="128"/>
      <c r="AW116" s="127"/>
      <c r="AX116" s="126"/>
      <c r="AY116" s="320">
        <f>IF($R116=$A$30,ROUND(ROUND('stawki wynagrodzeń'!$O$6*AZ116,2),0),0)</f>
        <v>0</v>
      </c>
      <c r="AZ116" s="128"/>
      <c r="BA116" s="322">
        <f t="shared" si="86"/>
        <v>0</v>
      </c>
      <c r="BB116" s="323">
        <f t="shared" si="87"/>
        <v>0</v>
      </c>
      <c r="BC116" s="127"/>
      <c r="BD116" s="126"/>
      <c r="BE116" s="136">
        <f t="shared" si="88"/>
        <v>0</v>
      </c>
      <c r="BF116" s="137"/>
      <c r="BG116" s="127"/>
      <c r="BH116" s="126"/>
      <c r="BI116" s="136">
        <f t="shared" si="89"/>
        <v>0</v>
      </c>
      <c r="BJ116" s="137"/>
      <c r="BK116" s="127"/>
      <c r="BL116" s="126"/>
      <c r="BM116" s="136">
        <f t="shared" si="90"/>
        <v>0</v>
      </c>
      <c r="BN116" s="137"/>
      <c r="BO116" s="127"/>
      <c r="BP116" s="126"/>
      <c r="BQ116" s="136">
        <f t="shared" si="91"/>
        <v>0</v>
      </c>
      <c r="BR116" s="137"/>
      <c r="BS116" s="127"/>
      <c r="BT116" s="126"/>
      <c r="BU116" s="136">
        <f t="shared" si="69"/>
        <v>0</v>
      </c>
      <c r="BV116" s="137"/>
      <c r="BW116" s="127"/>
      <c r="BX116" s="126"/>
      <c r="BY116" s="136">
        <f t="shared" si="70"/>
        <v>0</v>
      </c>
      <c r="BZ116" s="137"/>
      <c r="CA116" s="127"/>
      <c r="CB116" s="126"/>
      <c r="CC116" s="136">
        <f t="shared" si="71"/>
        <v>0</v>
      </c>
      <c r="CD116" s="137"/>
      <c r="CE116" s="115">
        <f t="shared" si="72"/>
        <v>0</v>
      </c>
      <c r="CF116" s="409">
        <f t="shared" si="73"/>
        <v>0</v>
      </c>
      <c r="CG116" s="411">
        <f t="shared" ca="1" si="66"/>
        <v>0</v>
      </c>
      <c r="CH116" s="143">
        <f t="shared" ca="1" si="74"/>
        <v>0</v>
      </c>
      <c r="CI116" s="143">
        <f t="shared" ca="1" si="75"/>
        <v>0</v>
      </c>
      <c r="CJ116" s="144" t="str">
        <f t="shared" ca="1" si="76"/>
        <v/>
      </c>
      <c r="CK116" s="34" t="str">
        <f t="shared" si="77"/>
        <v/>
      </c>
      <c r="CL116" s="20"/>
    </row>
    <row r="117" spans="3:90" s="36" customFormat="1" x14ac:dyDescent="0.2">
      <c r="C117" s="37">
        <v>109</v>
      </c>
      <c r="D117" s="75" t="str">
        <f t="shared" si="78"/>
        <v>żż</v>
      </c>
      <c r="E117" s="69">
        <f t="shared" si="79"/>
        <v>0</v>
      </c>
      <c r="F117" s="69">
        <f t="shared" si="80"/>
        <v>0</v>
      </c>
      <c r="G117" s="188">
        <f t="shared" si="67"/>
        <v>0</v>
      </c>
      <c r="H117" s="288" t="str">
        <f t="shared" ca="1" si="81"/>
        <v/>
      </c>
      <c r="I117" s="288" t="str">
        <f t="shared" si="82"/>
        <v/>
      </c>
      <c r="J117" s="289" t="str">
        <f t="shared" si="83"/>
        <v>% stażu pracy</v>
      </c>
      <c r="K117" s="289"/>
      <c r="L117" s="287" t="str">
        <f t="shared" si="84"/>
        <v/>
      </c>
      <c r="M117" s="83"/>
      <c r="N117" s="84"/>
      <c r="O117" s="286"/>
      <c r="P117" s="94"/>
      <c r="Q117" s="95">
        <v>18</v>
      </c>
      <c r="R117" s="61" t="s">
        <v>164</v>
      </c>
      <c r="S117" s="108"/>
      <c r="T117" s="107"/>
      <c r="U117" s="102"/>
      <c r="V117" s="62"/>
      <c r="W117" s="148" t="s">
        <v>68</v>
      </c>
      <c r="X117" s="306" t="s">
        <v>200</v>
      </c>
      <c r="Y117" s="99" t="s">
        <v>104</v>
      </c>
      <c r="Z117" s="100"/>
      <c r="AA117" s="115">
        <f>IF(OR(M117="",N117="",P117=""),0,IF(OR(R117=$A$30,R117=$A$31,R117=$A$32),ROUND(P117/Q117*VLOOKUP(Y117,'stawki wynagrodzeń'!$A$4:$G$17,HLOOKUP(IF(AND(X117=$A$44,W117=$A$40),$A$41,IF(AND(X117=$A$44,W117=$A$41),$A$42,W117)),'stawki wynagrodzeń'!$D$4:$G$5,2,FALSE),FALSE),2),0))</f>
        <v>0</v>
      </c>
      <c r="AB117" s="116">
        <f>IF(OR(M117="",N117="",P117=""),0,IF(OR(R117=$A$30,R117=$A$31,R117=$A$32),ROUND(P117/Q117*VLOOKUP(Y117,'stawki wynagrodzeń'!$I$4:$O$17,HLOOKUP(IF(AND(X117=$A$44,W117=$A$40),$A$41,IF(AND(X117=$A$44,W117=$A$41),$A$42,W117)),'stawki wynagrodzeń'!$D$4:$G$5,2,FALSE),FALSE),2),0))</f>
        <v>0</v>
      </c>
      <c r="AC117" s="89"/>
      <c r="AD117" s="62" t="s">
        <v>80</v>
      </c>
      <c r="AE117" s="58"/>
      <c r="AF117" s="315"/>
      <c r="AG117" s="123"/>
      <c r="AH117" s="117"/>
      <c r="AI117" s="124">
        <f t="shared" ca="1" si="85"/>
        <v>0</v>
      </c>
      <c r="AJ117" s="45"/>
      <c r="AK117" s="127"/>
      <c r="AL117" s="126"/>
      <c r="AM117" s="320">
        <f>IF($R117=$A$30,ROUND(ROUND('stawki wynagrodzeń'!$O$6*AN117,2),0),0)</f>
        <v>0</v>
      </c>
      <c r="AN117" s="128"/>
      <c r="AO117" s="127"/>
      <c r="AP117" s="126"/>
      <c r="AQ117" s="320">
        <f>IF($R117=$A$30,ROUND(ROUND('stawki wynagrodzeń'!$O$6*AR117,2),0),0)</f>
        <v>0</v>
      </c>
      <c r="AR117" s="128"/>
      <c r="AS117" s="127"/>
      <c r="AT117" s="126"/>
      <c r="AU117" s="320">
        <f>IF($R117=$A$30,ROUND(ROUND('stawki wynagrodzeń'!$O$6*AV117,2),0),0)</f>
        <v>0</v>
      </c>
      <c r="AV117" s="128"/>
      <c r="AW117" s="127"/>
      <c r="AX117" s="126"/>
      <c r="AY117" s="320">
        <f>IF($R117=$A$30,ROUND(ROUND('stawki wynagrodzeń'!$O$6*AZ117,2),0),0)</f>
        <v>0</v>
      </c>
      <c r="AZ117" s="128"/>
      <c r="BA117" s="322">
        <f t="shared" si="86"/>
        <v>0</v>
      </c>
      <c r="BB117" s="323">
        <f t="shared" si="87"/>
        <v>0</v>
      </c>
      <c r="BC117" s="127"/>
      <c r="BD117" s="126"/>
      <c r="BE117" s="136">
        <f t="shared" si="88"/>
        <v>0</v>
      </c>
      <c r="BF117" s="137"/>
      <c r="BG117" s="127"/>
      <c r="BH117" s="126"/>
      <c r="BI117" s="136">
        <f t="shared" si="89"/>
        <v>0</v>
      </c>
      <c r="BJ117" s="137"/>
      <c r="BK117" s="127"/>
      <c r="BL117" s="126"/>
      <c r="BM117" s="136">
        <f t="shared" si="90"/>
        <v>0</v>
      </c>
      <c r="BN117" s="137"/>
      <c r="BO117" s="127"/>
      <c r="BP117" s="126"/>
      <c r="BQ117" s="136">
        <f t="shared" si="91"/>
        <v>0</v>
      </c>
      <c r="BR117" s="137"/>
      <c r="BS117" s="127"/>
      <c r="BT117" s="126"/>
      <c r="BU117" s="136">
        <f t="shared" si="69"/>
        <v>0</v>
      </c>
      <c r="BV117" s="137"/>
      <c r="BW117" s="127"/>
      <c r="BX117" s="126"/>
      <c r="BY117" s="136">
        <f t="shared" si="70"/>
        <v>0</v>
      </c>
      <c r="BZ117" s="137"/>
      <c r="CA117" s="127"/>
      <c r="CB117" s="126"/>
      <c r="CC117" s="136">
        <f t="shared" si="71"/>
        <v>0</v>
      </c>
      <c r="CD117" s="137"/>
      <c r="CE117" s="115">
        <f t="shared" si="72"/>
        <v>0</v>
      </c>
      <c r="CF117" s="409">
        <f t="shared" si="73"/>
        <v>0</v>
      </c>
      <c r="CG117" s="411">
        <f t="shared" ca="1" si="66"/>
        <v>0</v>
      </c>
      <c r="CH117" s="143">
        <f t="shared" ca="1" si="74"/>
        <v>0</v>
      </c>
      <c r="CI117" s="143">
        <f t="shared" ca="1" si="75"/>
        <v>0</v>
      </c>
      <c r="CJ117" s="144" t="str">
        <f t="shared" ca="1" si="76"/>
        <v/>
      </c>
      <c r="CK117" s="34" t="str">
        <f t="shared" si="77"/>
        <v/>
      </c>
      <c r="CL117" s="20"/>
    </row>
    <row r="118" spans="3:90" s="36" customFormat="1" x14ac:dyDescent="0.2">
      <c r="C118" s="37">
        <v>110</v>
      </c>
      <c r="D118" s="75" t="str">
        <f t="shared" si="78"/>
        <v>żż</v>
      </c>
      <c r="E118" s="69">
        <f t="shared" si="79"/>
        <v>0</v>
      </c>
      <c r="F118" s="69">
        <f t="shared" si="80"/>
        <v>0</v>
      </c>
      <c r="G118" s="188">
        <f t="shared" si="67"/>
        <v>0</v>
      </c>
      <c r="H118" s="288" t="str">
        <f t="shared" ca="1" si="81"/>
        <v/>
      </c>
      <c r="I118" s="288" t="str">
        <f t="shared" si="82"/>
        <v/>
      </c>
      <c r="J118" s="289" t="str">
        <f t="shared" si="83"/>
        <v>% stażu pracy</v>
      </c>
      <c r="K118" s="289"/>
      <c r="L118" s="287" t="str">
        <f t="shared" si="84"/>
        <v/>
      </c>
      <c r="M118" s="83"/>
      <c r="N118" s="84"/>
      <c r="O118" s="286"/>
      <c r="P118" s="94"/>
      <c r="Q118" s="95">
        <v>18</v>
      </c>
      <c r="R118" s="61" t="s">
        <v>164</v>
      </c>
      <c r="S118" s="108"/>
      <c r="T118" s="107"/>
      <c r="U118" s="102"/>
      <c r="V118" s="62"/>
      <c r="W118" s="148" t="s">
        <v>68</v>
      </c>
      <c r="X118" s="306" t="s">
        <v>200</v>
      </c>
      <c r="Y118" s="99" t="s">
        <v>104</v>
      </c>
      <c r="Z118" s="100"/>
      <c r="AA118" s="115">
        <f>IF(OR(M118="",N118="",P118=""),0,IF(OR(R118=$A$30,R118=$A$31,R118=$A$32),ROUND(P118/Q118*VLOOKUP(Y118,'stawki wynagrodzeń'!$A$4:$G$17,HLOOKUP(IF(AND(X118=$A$44,W118=$A$40),$A$41,IF(AND(X118=$A$44,W118=$A$41),$A$42,W118)),'stawki wynagrodzeń'!$D$4:$G$5,2,FALSE),FALSE),2),0))</f>
        <v>0</v>
      </c>
      <c r="AB118" s="116">
        <f>IF(OR(M118="",N118="",P118=""),0,IF(OR(R118=$A$30,R118=$A$31,R118=$A$32),ROUND(P118/Q118*VLOOKUP(Y118,'stawki wynagrodzeń'!$I$4:$O$17,HLOOKUP(IF(AND(X118=$A$44,W118=$A$40),$A$41,IF(AND(X118=$A$44,W118=$A$41),$A$42,W118)),'stawki wynagrodzeń'!$D$4:$G$5,2,FALSE),FALSE),2),0))</f>
        <v>0</v>
      </c>
      <c r="AC118" s="89"/>
      <c r="AD118" s="62" t="s">
        <v>80</v>
      </c>
      <c r="AE118" s="58"/>
      <c r="AF118" s="315"/>
      <c r="AG118" s="123"/>
      <c r="AH118" s="117"/>
      <c r="AI118" s="124">
        <f t="shared" ca="1" si="85"/>
        <v>0</v>
      </c>
      <c r="AJ118" s="45"/>
      <c r="AK118" s="127"/>
      <c r="AL118" s="126"/>
      <c r="AM118" s="320">
        <f>IF($R118=$A$30,ROUND(ROUND('stawki wynagrodzeń'!$O$6*AN118,2),0),0)</f>
        <v>0</v>
      </c>
      <c r="AN118" s="128"/>
      <c r="AO118" s="127"/>
      <c r="AP118" s="126"/>
      <c r="AQ118" s="320">
        <f>IF($R118=$A$30,ROUND(ROUND('stawki wynagrodzeń'!$O$6*AR118,2),0),0)</f>
        <v>0</v>
      </c>
      <c r="AR118" s="128"/>
      <c r="AS118" s="127"/>
      <c r="AT118" s="126"/>
      <c r="AU118" s="320">
        <f>IF($R118=$A$30,ROUND(ROUND('stawki wynagrodzeń'!$O$6*AV118,2),0),0)</f>
        <v>0</v>
      </c>
      <c r="AV118" s="128"/>
      <c r="AW118" s="127"/>
      <c r="AX118" s="126"/>
      <c r="AY118" s="320">
        <f>IF($R118=$A$30,ROUND(ROUND('stawki wynagrodzeń'!$O$6*AZ118,2),0),0)</f>
        <v>0</v>
      </c>
      <c r="AZ118" s="128"/>
      <c r="BA118" s="322">
        <f t="shared" si="86"/>
        <v>0</v>
      </c>
      <c r="BB118" s="323">
        <f t="shared" si="87"/>
        <v>0</v>
      </c>
      <c r="BC118" s="127"/>
      <c r="BD118" s="126"/>
      <c r="BE118" s="136">
        <f t="shared" si="88"/>
        <v>0</v>
      </c>
      <c r="BF118" s="137"/>
      <c r="BG118" s="127"/>
      <c r="BH118" s="126"/>
      <c r="BI118" s="136">
        <f t="shared" si="89"/>
        <v>0</v>
      </c>
      <c r="BJ118" s="137"/>
      <c r="BK118" s="127"/>
      <c r="BL118" s="126"/>
      <c r="BM118" s="136">
        <f t="shared" si="90"/>
        <v>0</v>
      </c>
      <c r="BN118" s="137"/>
      <c r="BO118" s="127"/>
      <c r="BP118" s="126"/>
      <c r="BQ118" s="136">
        <f t="shared" si="91"/>
        <v>0</v>
      </c>
      <c r="BR118" s="137"/>
      <c r="BS118" s="127"/>
      <c r="BT118" s="126"/>
      <c r="BU118" s="136">
        <f t="shared" si="69"/>
        <v>0</v>
      </c>
      <c r="BV118" s="137"/>
      <c r="BW118" s="127"/>
      <c r="BX118" s="126"/>
      <c r="BY118" s="136">
        <f t="shared" si="70"/>
        <v>0</v>
      </c>
      <c r="BZ118" s="137"/>
      <c r="CA118" s="127"/>
      <c r="CB118" s="126"/>
      <c r="CC118" s="136">
        <f t="shared" si="71"/>
        <v>0</v>
      </c>
      <c r="CD118" s="137"/>
      <c r="CE118" s="115">
        <f t="shared" si="72"/>
        <v>0</v>
      </c>
      <c r="CF118" s="409">
        <f t="shared" si="73"/>
        <v>0</v>
      </c>
      <c r="CG118" s="411">
        <f t="shared" ca="1" si="66"/>
        <v>0</v>
      </c>
      <c r="CH118" s="143">
        <f t="shared" ca="1" si="74"/>
        <v>0</v>
      </c>
      <c r="CI118" s="143">
        <f t="shared" ca="1" si="75"/>
        <v>0</v>
      </c>
      <c r="CJ118" s="144" t="str">
        <f t="shared" ca="1" si="76"/>
        <v/>
      </c>
      <c r="CK118" s="34" t="str">
        <f t="shared" si="77"/>
        <v/>
      </c>
      <c r="CL118" s="20"/>
    </row>
    <row r="119" spans="3:90" s="36" customFormat="1" x14ac:dyDescent="0.2">
      <c r="C119" s="37">
        <v>111</v>
      </c>
      <c r="D119" s="75" t="str">
        <f t="shared" si="78"/>
        <v>żż</v>
      </c>
      <c r="E119" s="69">
        <f t="shared" si="79"/>
        <v>0</v>
      </c>
      <c r="F119" s="69">
        <f t="shared" si="80"/>
        <v>0</v>
      </c>
      <c r="G119" s="188">
        <f t="shared" si="67"/>
        <v>0</v>
      </c>
      <c r="H119" s="288" t="str">
        <f t="shared" ca="1" si="81"/>
        <v/>
      </c>
      <c r="I119" s="288" t="str">
        <f t="shared" si="82"/>
        <v/>
      </c>
      <c r="J119" s="289" t="str">
        <f t="shared" si="83"/>
        <v>% stażu pracy</v>
      </c>
      <c r="K119" s="289"/>
      <c r="L119" s="287" t="str">
        <f t="shared" si="84"/>
        <v/>
      </c>
      <c r="M119" s="83"/>
      <c r="N119" s="84"/>
      <c r="O119" s="286"/>
      <c r="P119" s="94"/>
      <c r="Q119" s="95">
        <v>18</v>
      </c>
      <c r="R119" s="61" t="s">
        <v>164</v>
      </c>
      <c r="S119" s="108"/>
      <c r="T119" s="107"/>
      <c r="U119" s="102"/>
      <c r="V119" s="62"/>
      <c r="W119" s="148" t="s">
        <v>68</v>
      </c>
      <c r="X119" s="306" t="s">
        <v>200</v>
      </c>
      <c r="Y119" s="99" t="s">
        <v>104</v>
      </c>
      <c r="Z119" s="100"/>
      <c r="AA119" s="115">
        <f>IF(OR(M119="",N119="",P119=""),0,IF(OR(R119=$A$30,R119=$A$31,R119=$A$32),ROUND(P119/Q119*VLOOKUP(Y119,'stawki wynagrodzeń'!$A$4:$G$17,HLOOKUP(IF(AND(X119=$A$44,W119=$A$40),$A$41,IF(AND(X119=$A$44,W119=$A$41),$A$42,W119)),'stawki wynagrodzeń'!$D$4:$G$5,2,FALSE),FALSE),2),0))</f>
        <v>0</v>
      </c>
      <c r="AB119" s="116">
        <f>IF(OR(M119="",N119="",P119=""),0,IF(OR(R119=$A$30,R119=$A$31,R119=$A$32),ROUND(P119/Q119*VLOOKUP(Y119,'stawki wynagrodzeń'!$I$4:$O$17,HLOOKUP(IF(AND(X119=$A$44,W119=$A$40),$A$41,IF(AND(X119=$A$44,W119=$A$41),$A$42,W119)),'stawki wynagrodzeń'!$D$4:$G$5,2,FALSE),FALSE),2),0))</f>
        <v>0</v>
      </c>
      <c r="AC119" s="89"/>
      <c r="AD119" s="62" t="s">
        <v>80</v>
      </c>
      <c r="AE119" s="58"/>
      <c r="AF119" s="315"/>
      <c r="AG119" s="123"/>
      <c r="AH119" s="117"/>
      <c r="AI119" s="124">
        <f t="shared" ca="1" si="85"/>
        <v>0</v>
      </c>
      <c r="AJ119" s="45"/>
      <c r="AK119" s="127"/>
      <c r="AL119" s="126"/>
      <c r="AM119" s="320">
        <f>IF($R119=$A$30,ROUND(ROUND('stawki wynagrodzeń'!$O$6*AN119,2),0),0)</f>
        <v>0</v>
      </c>
      <c r="AN119" s="128"/>
      <c r="AO119" s="127"/>
      <c r="AP119" s="126"/>
      <c r="AQ119" s="320">
        <f>IF($R119=$A$30,ROUND(ROUND('stawki wynagrodzeń'!$O$6*AR119,2),0),0)</f>
        <v>0</v>
      </c>
      <c r="AR119" s="128"/>
      <c r="AS119" s="127"/>
      <c r="AT119" s="126"/>
      <c r="AU119" s="320">
        <f>IF($R119=$A$30,ROUND(ROUND('stawki wynagrodzeń'!$O$6*AV119,2),0),0)</f>
        <v>0</v>
      </c>
      <c r="AV119" s="128"/>
      <c r="AW119" s="127"/>
      <c r="AX119" s="126"/>
      <c r="AY119" s="320">
        <f>IF($R119=$A$30,ROUND(ROUND('stawki wynagrodzeń'!$O$6*AZ119,2),0),0)</f>
        <v>0</v>
      </c>
      <c r="AZ119" s="128"/>
      <c r="BA119" s="322">
        <f t="shared" si="86"/>
        <v>0</v>
      </c>
      <c r="BB119" s="323">
        <f t="shared" si="87"/>
        <v>0</v>
      </c>
      <c r="BC119" s="127"/>
      <c r="BD119" s="126"/>
      <c r="BE119" s="136">
        <f t="shared" si="88"/>
        <v>0</v>
      </c>
      <c r="BF119" s="137"/>
      <c r="BG119" s="127"/>
      <c r="BH119" s="126"/>
      <c r="BI119" s="136">
        <f t="shared" si="89"/>
        <v>0</v>
      </c>
      <c r="BJ119" s="137"/>
      <c r="BK119" s="127"/>
      <c r="BL119" s="126"/>
      <c r="BM119" s="136">
        <f t="shared" si="90"/>
        <v>0</v>
      </c>
      <c r="BN119" s="137"/>
      <c r="BO119" s="127"/>
      <c r="BP119" s="126"/>
      <c r="BQ119" s="136">
        <f t="shared" si="91"/>
        <v>0</v>
      </c>
      <c r="BR119" s="137"/>
      <c r="BS119" s="127"/>
      <c r="BT119" s="126"/>
      <c r="BU119" s="136">
        <f t="shared" si="69"/>
        <v>0</v>
      </c>
      <c r="BV119" s="137"/>
      <c r="BW119" s="127"/>
      <c r="BX119" s="126"/>
      <c r="BY119" s="136">
        <f t="shared" si="70"/>
        <v>0</v>
      </c>
      <c r="BZ119" s="137"/>
      <c r="CA119" s="127"/>
      <c r="CB119" s="126"/>
      <c r="CC119" s="136">
        <f t="shared" si="71"/>
        <v>0</v>
      </c>
      <c r="CD119" s="137"/>
      <c r="CE119" s="115">
        <f t="shared" si="72"/>
        <v>0</v>
      </c>
      <c r="CF119" s="409">
        <f t="shared" si="73"/>
        <v>0</v>
      </c>
      <c r="CG119" s="411">
        <f t="shared" ca="1" si="66"/>
        <v>0</v>
      </c>
      <c r="CH119" s="143">
        <f t="shared" ca="1" si="74"/>
        <v>0</v>
      </c>
      <c r="CI119" s="143">
        <f t="shared" ca="1" si="75"/>
        <v>0</v>
      </c>
      <c r="CJ119" s="144" t="str">
        <f t="shared" ca="1" si="76"/>
        <v/>
      </c>
      <c r="CK119" s="34" t="str">
        <f t="shared" si="77"/>
        <v/>
      </c>
      <c r="CL119" s="20"/>
    </row>
    <row r="120" spans="3:90" s="36" customFormat="1" x14ac:dyDescent="0.2">
      <c r="C120" s="37">
        <v>112</v>
      </c>
      <c r="D120" s="75" t="str">
        <f t="shared" si="78"/>
        <v>żż</v>
      </c>
      <c r="E120" s="69">
        <f t="shared" si="79"/>
        <v>0</v>
      </c>
      <c r="F120" s="69">
        <f t="shared" si="80"/>
        <v>0</v>
      </c>
      <c r="G120" s="188">
        <f t="shared" si="67"/>
        <v>0</v>
      </c>
      <c r="H120" s="288" t="str">
        <f t="shared" ca="1" si="81"/>
        <v/>
      </c>
      <c r="I120" s="288" t="str">
        <f t="shared" si="82"/>
        <v/>
      </c>
      <c r="J120" s="289" t="str">
        <f t="shared" si="83"/>
        <v>% stażu pracy</v>
      </c>
      <c r="K120" s="289"/>
      <c r="L120" s="287" t="str">
        <f t="shared" si="84"/>
        <v/>
      </c>
      <c r="M120" s="83"/>
      <c r="N120" s="84"/>
      <c r="O120" s="286"/>
      <c r="P120" s="94"/>
      <c r="Q120" s="95">
        <v>18</v>
      </c>
      <c r="R120" s="61" t="s">
        <v>164</v>
      </c>
      <c r="S120" s="108"/>
      <c r="T120" s="107"/>
      <c r="U120" s="102"/>
      <c r="V120" s="62"/>
      <c r="W120" s="148" t="s">
        <v>68</v>
      </c>
      <c r="X120" s="306" t="s">
        <v>200</v>
      </c>
      <c r="Y120" s="99" t="s">
        <v>104</v>
      </c>
      <c r="Z120" s="100"/>
      <c r="AA120" s="115">
        <f>IF(OR(M120="",N120="",P120=""),0,IF(OR(R120=$A$30,R120=$A$31,R120=$A$32),ROUND(P120/Q120*VLOOKUP(Y120,'stawki wynagrodzeń'!$A$4:$G$17,HLOOKUP(IF(AND(X120=$A$44,W120=$A$40),$A$41,IF(AND(X120=$A$44,W120=$A$41),$A$42,W120)),'stawki wynagrodzeń'!$D$4:$G$5,2,FALSE),FALSE),2),0))</f>
        <v>0</v>
      </c>
      <c r="AB120" s="116">
        <f>IF(OR(M120="",N120="",P120=""),0,IF(OR(R120=$A$30,R120=$A$31,R120=$A$32),ROUND(P120/Q120*VLOOKUP(Y120,'stawki wynagrodzeń'!$I$4:$O$17,HLOOKUP(IF(AND(X120=$A$44,W120=$A$40),$A$41,IF(AND(X120=$A$44,W120=$A$41),$A$42,W120)),'stawki wynagrodzeń'!$D$4:$G$5,2,FALSE),FALSE),2),0))</f>
        <v>0</v>
      </c>
      <c r="AC120" s="89"/>
      <c r="AD120" s="62" t="s">
        <v>80</v>
      </c>
      <c r="AE120" s="58"/>
      <c r="AF120" s="315"/>
      <c r="AG120" s="123"/>
      <c r="AH120" s="117"/>
      <c r="AI120" s="124">
        <f t="shared" ca="1" si="85"/>
        <v>0</v>
      </c>
      <c r="AJ120" s="45"/>
      <c r="AK120" s="127"/>
      <c r="AL120" s="126"/>
      <c r="AM120" s="320">
        <f>IF($R120=$A$30,ROUND(ROUND('stawki wynagrodzeń'!$O$6*AN120,2),0),0)</f>
        <v>0</v>
      </c>
      <c r="AN120" s="128"/>
      <c r="AO120" s="127"/>
      <c r="AP120" s="126"/>
      <c r="AQ120" s="320">
        <f>IF($R120=$A$30,ROUND(ROUND('stawki wynagrodzeń'!$O$6*AR120,2),0),0)</f>
        <v>0</v>
      </c>
      <c r="AR120" s="128"/>
      <c r="AS120" s="127"/>
      <c r="AT120" s="126"/>
      <c r="AU120" s="320">
        <f>IF($R120=$A$30,ROUND(ROUND('stawki wynagrodzeń'!$O$6*AV120,2),0),0)</f>
        <v>0</v>
      </c>
      <c r="AV120" s="128"/>
      <c r="AW120" s="127"/>
      <c r="AX120" s="126"/>
      <c r="AY120" s="320">
        <f>IF($R120=$A$30,ROUND(ROUND('stawki wynagrodzeń'!$O$6*AZ120,2),0),0)</f>
        <v>0</v>
      </c>
      <c r="AZ120" s="128"/>
      <c r="BA120" s="322">
        <f t="shared" si="86"/>
        <v>0</v>
      </c>
      <c r="BB120" s="323">
        <f t="shared" si="87"/>
        <v>0</v>
      </c>
      <c r="BC120" s="127"/>
      <c r="BD120" s="126"/>
      <c r="BE120" s="136">
        <f t="shared" si="88"/>
        <v>0</v>
      </c>
      <c r="BF120" s="137"/>
      <c r="BG120" s="127"/>
      <c r="BH120" s="126"/>
      <c r="BI120" s="136">
        <f t="shared" si="89"/>
        <v>0</v>
      </c>
      <c r="BJ120" s="137"/>
      <c r="BK120" s="127"/>
      <c r="BL120" s="126"/>
      <c r="BM120" s="136">
        <f t="shared" si="90"/>
        <v>0</v>
      </c>
      <c r="BN120" s="137"/>
      <c r="BO120" s="127"/>
      <c r="BP120" s="126"/>
      <c r="BQ120" s="136">
        <f t="shared" si="91"/>
        <v>0</v>
      </c>
      <c r="BR120" s="137"/>
      <c r="BS120" s="127"/>
      <c r="BT120" s="126"/>
      <c r="BU120" s="136">
        <f t="shared" si="69"/>
        <v>0</v>
      </c>
      <c r="BV120" s="137"/>
      <c r="BW120" s="127"/>
      <c r="BX120" s="126"/>
      <c r="BY120" s="136">
        <f t="shared" si="70"/>
        <v>0</v>
      </c>
      <c r="BZ120" s="137"/>
      <c r="CA120" s="127"/>
      <c r="CB120" s="126"/>
      <c r="CC120" s="136">
        <f t="shared" si="71"/>
        <v>0</v>
      </c>
      <c r="CD120" s="137"/>
      <c r="CE120" s="115">
        <f t="shared" si="72"/>
        <v>0</v>
      </c>
      <c r="CF120" s="409">
        <f t="shared" si="73"/>
        <v>0</v>
      </c>
      <c r="CG120" s="411">
        <f t="shared" ca="1" si="66"/>
        <v>0</v>
      </c>
      <c r="CH120" s="143">
        <f t="shared" ca="1" si="74"/>
        <v>0</v>
      </c>
      <c r="CI120" s="143">
        <f t="shared" ca="1" si="75"/>
        <v>0</v>
      </c>
      <c r="CJ120" s="144" t="str">
        <f t="shared" ca="1" si="76"/>
        <v/>
      </c>
      <c r="CK120" s="34" t="str">
        <f t="shared" si="77"/>
        <v/>
      </c>
      <c r="CL120" s="20"/>
    </row>
    <row r="121" spans="3:90" s="36" customFormat="1" x14ac:dyDescent="0.2">
      <c r="C121" s="37">
        <v>113</v>
      </c>
      <c r="D121" s="75" t="str">
        <f t="shared" si="78"/>
        <v>żż</v>
      </c>
      <c r="E121" s="69">
        <f t="shared" si="79"/>
        <v>0</v>
      </c>
      <c r="F121" s="69">
        <f t="shared" si="80"/>
        <v>0</v>
      </c>
      <c r="G121" s="188">
        <f t="shared" si="67"/>
        <v>0</v>
      </c>
      <c r="H121" s="288" t="str">
        <f t="shared" ca="1" si="81"/>
        <v/>
      </c>
      <c r="I121" s="288" t="str">
        <f t="shared" si="82"/>
        <v/>
      </c>
      <c r="J121" s="289" t="str">
        <f t="shared" si="83"/>
        <v>% stażu pracy</v>
      </c>
      <c r="K121" s="289"/>
      <c r="L121" s="287" t="str">
        <f t="shared" si="84"/>
        <v/>
      </c>
      <c r="M121" s="83"/>
      <c r="N121" s="84"/>
      <c r="O121" s="286"/>
      <c r="P121" s="94"/>
      <c r="Q121" s="95">
        <v>18</v>
      </c>
      <c r="R121" s="61" t="s">
        <v>164</v>
      </c>
      <c r="S121" s="108"/>
      <c r="T121" s="107"/>
      <c r="U121" s="102"/>
      <c r="V121" s="62"/>
      <c r="W121" s="148" t="s">
        <v>68</v>
      </c>
      <c r="X121" s="306" t="s">
        <v>200</v>
      </c>
      <c r="Y121" s="99" t="s">
        <v>104</v>
      </c>
      <c r="Z121" s="100"/>
      <c r="AA121" s="115">
        <f>IF(OR(M121="",N121="",P121=""),0,IF(OR(R121=$A$30,R121=$A$31,R121=$A$32),ROUND(P121/Q121*VLOOKUP(Y121,'stawki wynagrodzeń'!$A$4:$G$17,HLOOKUP(IF(AND(X121=$A$44,W121=$A$40),$A$41,IF(AND(X121=$A$44,W121=$A$41),$A$42,W121)),'stawki wynagrodzeń'!$D$4:$G$5,2,FALSE),FALSE),2),0))</f>
        <v>0</v>
      </c>
      <c r="AB121" s="116">
        <f>IF(OR(M121="",N121="",P121=""),0,IF(OR(R121=$A$30,R121=$A$31,R121=$A$32),ROUND(P121/Q121*VLOOKUP(Y121,'stawki wynagrodzeń'!$I$4:$O$17,HLOOKUP(IF(AND(X121=$A$44,W121=$A$40),$A$41,IF(AND(X121=$A$44,W121=$A$41),$A$42,W121)),'stawki wynagrodzeń'!$D$4:$G$5,2,FALSE),FALSE),2),0))</f>
        <v>0</v>
      </c>
      <c r="AC121" s="89"/>
      <c r="AD121" s="62" t="s">
        <v>80</v>
      </c>
      <c r="AE121" s="58"/>
      <c r="AF121" s="315"/>
      <c r="AG121" s="123"/>
      <c r="AH121" s="117"/>
      <c r="AI121" s="124">
        <f t="shared" ca="1" si="85"/>
        <v>0</v>
      </c>
      <c r="AJ121" s="45"/>
      <c r="AK121" s="127"/>
      <c r="AL121" s="126"/>
      <c r="AM121" s="320">
        <f>IF($R121=$A$30,ROUND(ROUND('stawki wynagrodzeń'!$O$6*AN121,2),0),0)</f>
        <v>0</v>
      </c>
      <c r="AN121" s="128"/>
      <c r="AO121" s="127"/>
      <c r="AP121" s="126"/>
      <c r="AQ121" s="320">
        <f>IF($R121=$A$30,ROUND(ROUND('stawki wynagrodzeń'!$O$6*AR121,2),0),0)</f>
        <v>0</v>
      </c>
      <c r="AR121" s="128"/>
      <c r="AS121" s="127"/>
      <c r="AT121" s="126"/>
      <c r="AU121" s="320">
        <f>IF($R121=$A$30,ROUND(ROUND('stawki wynagrodzeń'!$O$6*AV121,2),0),0)</f>
        <v>0</v>
      </c>
      <c r="AV121" s="128"/>
      <c r="AW121" s="127"/>
      <c r="AX121" s="126"/>
      <c r="AY121" s="320">
        <f>IF($R121=$A$30,ROUND(ROUND('stawki wynagrodzeń'!$O$6*AZ121,2),0),0)</f>
        <v>0</v>
      </c>
      <c r="AZ121" s="128"/>
      <c r="BA121" s="322">
        <f t="shared" si="86"/>
        <v>0</v>
      </c>
      <c r="BB121" s="323">
        <f t="shared" si="87"/>
        <v>0</v>
      </c>
      <c r="BC121" s="127"/>
      <c r="BD121" s="126"/>
      <c r="BE121" s="136">
        <f t="shared" si="88"/>
        <v>0</v>
      </c>
      <c r="BF121" s="137"/>
      <c r="BG121" s="127"/>
      <c r="BH121" s="126"/>
      <c r="BI121" s="136">
        <f t="shared" si="89"/>
        <v>0</v>
      </c>
      <c r="BJ121" s="137"/>
      <c r="BK121" s="127"/>
      <c r="BL121" s="126"/>
      <c r="BM121" s="136">
        <f t="shared" si="90"/>
        <v>0</v>
      </c>
      <c r="BN121" s="137"/>
      <c r="BO121" s="127"/>
      <c r="BP121" s="126"/>
      <c r="BQ121" s="136">
        <f t="shared" si="91"/>
        <v>0</v>
      </c>
      <c r="BR121" s="137"/>
      <c r="BS121" s="127"/>
      <c r="BT121" s="126"/>
      <c r="BU121" s="136">
        <f t="shared" si="69"/>
        <v>0</v>
      </c>
      <c r="BV121" s="137"/>
      <c r="BW121" s="127"/>
      <c r="BX121" s="126"/>
      <c r="BY121" s="136">
        <f t="shared" si="70"/>
        <v>0</v>
      </c>
      <c r="BZ121" s="137"/>
      <c r="CA121" s="127"/>
      <c r="CB121" s="126"/>
      <c r="CC121" s="136">
        <f t="shared" si="71"/>
        <v>0</v>
      </c>
      <c r="CD121" s="137"/>
      <c r="CE121" s="115">
        <f t="shared" si="72"/>
        <v>0</v>
      </c>
      <c r="CF121" s="409">
        <f t="shared" si="73"/>
        <v>0</v>
      </c>
      <c r="CG121" s="411">
        <f t="shared" ca="1" si="66"/>
        <v>0</v>
      </c>
      <c r="CH121" s="143">
        <f t="shared" ca="1" si="74"/>
        <v>0</v>
      </c>
      <c r="CI121" s="143">
        <f t="shared" ca="1" si="75"/>
        <v>0</v>
      </c>
      <c r="CJ121" s="144" t="str">
        <f t="shared" ca="1" si="76"/>
        <v/>
      </c>
      <c r="CK121" s="34" t="str">
        <f t="shared" si="77"/>
        <v/>
      </c>
      <c r="CL121" s="20"/>
    </row>
    <row r="122" spans="3:90" s="36" customFormat="1" x14ac:dyDescent="0.2">
      <c r="C122" s="37">
        <v>114</v>
      </c>
      <c r="D122" s="75" t="str">
        <f t="shared" si="78"/>
        <v>żż</v>
      </c>
      <c r="E122" s="69">
        <f t="shared" si="79"/>
        <v>0</v>
      </c>
      <c r="F122" s="69">
        <f t="shared" si="80"/>
        <v>0</v>
      </c>
      <c r="G122" s="188">
        <f t="shared" si="67"/>
        <v>0</v>
      </c>
      <c r="H122" s="288" t="str">
        <f t="shared" ca="1" si="81"/>
        <v/>
      </c>
      <c r="I122" s="288" t="str">
        <f t="shared" si="82"/>
        <v/>
      </c>
      <c r="J122" s="289" t="str">
        <f t="shared" si="83"/>
        <v>% stażu pracy</v>
      </c>
      <c r="K122" s="289"/>
      <c r="L122" s="287" t="str">
        <f t="shared" si="84"/>
        <v/>
      </c>
      <c r="M122" s="83"/>
      <c r="N122" s="84"/>
      <c r="O122" s="286"/>
      <c r="P122" s="94"/>
      <c r="Q122" s="95">
        <v>18</v>
      </c>
      <c r="R122" s="61" t="s">
        <v>164</v>
      </c>
      <c r="S122" s="108"/>
      <c r="T122" s="107"/>
      <c r="U122" s="102"/>
      <c r="V122" s="62"/>
      <c r="W122" s="148" t="s">
        <v>68</v>
      </c>
      <c r="X122" s="306" t="s">
        <v>200</v>
      </c>
      <c r="Y122" s="99" t="s">
        <v>104</v>
      </c>
      <c r="Z122" s="100"/>
      <c r="AA122" s="115">
        <f>IF(OR(M122="",N122="",P122=""),0,IF(OR(R122=$A$30,R122=$A$31,R122=$A$32),ROUND(P122/Q122*VLOOKUP(Y122,'stawki wynagrodzeń'!$A$4:$G$17,HLOOKUP(IF(AND(X122=$A$44,W122=$A$40),$A$41,IF(AND(X122=$A$44,W122=$A$41),$A$42,W122)),'stawki wynagrodzeń'!$D$4:$G$5,2,FALSE),FALSE),2),0))</f>
        <v>0</v>
      </c>
      <c r="AB122" s="116">
        <f>IF(OR(M122="",N122="",P122=""),0,IF(OR(R122=$A$30,R122=$A$31,R122=$A$32),ROUND(P122/Q122*VLOOKUP(Y122,'stawki wynagrodzeń'!$I$4:$O$17,HLOOKUP(IF(AND(X122=$A$44,W122=$A$40),$A$41,IF(AND(X122=$A$44,W122=$A$41),$A$42,W122)),'stawki wynagrodzeń'!$D$4:$G$5,2,FALSE),FALSE),2),0))</f>
        <v>0</v>
      </c>
      <c r="AC122" s="89"/>
      <c r="AD122" s="62" t="s">
        <v>80</v>
      </c>
      <c r="AE122" s="58"/>
      <c r="AF122" s="315"/>
      <c r="AG122" s="123"/>
      <c r="AH122" s="117"/>
      <c r="AI122" s="124">
        <f t="shared" ca="1" si="85"/>
        <v>0</v>
      </c>
      <c r="AJ122" s="45"/>
      <c r="AK122" s="127"/>
      <c r="AL122" s="126"/>
      <c r="AM122" s="320">
        <f>IF($R122=$A$30,ROUND(ROUND('stawki wynagrodzeń'!$O$6*AN122,2),0),0)</f>
        <v>0</v>
      </c>
      <c r="AN122" s="128"/>
      <c r="AO122" s="127"/>
      <c r="AP122" s="126"/>
      <c r="AQ122" s="320">
        <f>IF($R122=$A$30,ROUND(ROUND('stawki wynagrodzeń'!$O$6*AR122,2),0),0)</f>
        <v>0</v>
      </c>
      <c r="AR122" s="128"/>
      <c r="AS122" s="127"/>
      <c r="AT122" s="126"/>
      <c r="AU122" s="320">
        <f>IF($R122=$A$30,ROUND(ROUND('stawki wynagrodzeń'!$O$6*AV122,2),0),0)</f>
        <v>0</v>
      </c>
      <c r="AV122" s="128"/>
      <c r="AW122" s="127"/>
      <c r="AX122" s="126"/>
      <c r="AY122" s="320">
        <f>IF($R122=$A$30,ROUND(ROUND('stawki wynagrodzeń'!$O$6*AZ122,2),0),0)</f>
        <v>0</v>
      </c>
      <c r="AZ122" s="128"/>
      <c r="BA122" s="322">
        <f t="shared" si="86"/>
        <v>0</v>
      </c>
      <c r="BB122" s="323">
        <f t="shared" si="87"/>
        <v>0</v>
      </c>
      <c r="BC122" s="127"/>
      <c r="BD122" s="126"/>
      <c r="BE122" s="136">
        <f t="shared" si="88"/>
        <v>0</v>
      </c>
      <c r="BF122" s="137"/>
      <c r="BG122" s="127"/>
      <c r="BH122" s="126"/>
      <c r="BI122" s="136">
        <f t="shared" si="89"/>
        <v>0</v>
      </c>
      <c r="BJ122" s="137"/>
      <c r="BK122" s="127"/>
      <c r="BL122" s="126"/>
      <c r="BM122" s="136">
        <f t="shared" si="90"/>
        <v>0</v>
      </c>
      <c r="BN122" s="137"/>
      <c r="BO122" s="127"/>
      <c r="BP122" s="126"/>
      <c r="BQ122" s="136">
        <f t="shared" si="91"/>
        <v>0</v>
      </c>
      <c r="BR122" s="137"/>
      <c r="BS122" s="127"/>
      <c r="BT122" s="126"/>
      <c r="BU122" s="136">
        <f t="shared" si="69"/>
        <v>0</v>
      </c>
      <c r="BV122" s="137"/>
      <c r="BW122" s="127"/>
      <c r="BX122" s="126"/>
      <c r="BY122" s="136">
        <f t="shared" si="70"/>
        <v>0</v>
      </c>
      <c r="BZ122" s="137"/>
      <c r="CA122" s="127"/>
      <c r="CB122" s="126"/>
      <c r="CC122" s="136">
        <f t="shared" si="71"/>
        <v>0</v>
      </c>
      <c r="CD122" s="137"/>
      <c r="CE122" s="115">
        <f t="shared" si="72"/>
        <v>0</v>
      </c>
      <c r="CF122" s="409">
        <f t="shared" si="73"/>
        <v>0</v>
      </c>
      <c r="CG122" s="411">
        <f t="shared" ca="1" si="66"/>
        <v>0</v>
      </c>
      <c r="CH122" s="143">
        <f t="shared" ca="1" si="74"/>
        <v>0</v>
      </c>
      <c r="CI122" s="143">
        <f t="shared" ca="1" si="75"/>
        <v>0</v>
      </c>
      <c r="CJ122" s="144" t="str">
        <f t="shared" ca="1" si="76"/>
        <v/>
      </c>
      <c r="CK122" s="34" t="str">
        <f t="shared" si="77"/>
        <v/>
      </c>
      <c r="CL122" s="20"/>
    </row>
    <row r="123" spans="3:90" s="36" customFormat="1" x14ac:dyDescent="0.2">
      <c r="C123" s="37">
        <v>115</v>
      </c>
      <c r="D123" s="75" t="str">
        <f t="shared" si="78"/>
        <v>żż</v>
      </c>
      <c r="E123" s="69">
        <f t="shared" si="79"/>
        <v>0</v>
      </c>
      <c r="F123" s="69">
        <f t="shared" si="80"/>
        <v>0</v>
      </c>
      <c r="G123" s="188">
        <f t="shared" si="67"/>
        <v>0</v>
      </c>
      <c r="H123" s="288" t="str">
        <f t="shared" ca="1" si="81"/>
        <v/>
      </c>
      <c r="I123" s="288" t="str">
        <f t="shared" si="82"/>
        <v/>
      </c>
      <c r="J123" s="289" t="str">
        <f t="shared" si="83"/>
        <v>% stażu pracy</v>
      </c>
      <c r="K123" s="289"/>
      <c r="L123" s="287" t="str">
        <f t="shared" si="84"/>
        <v/>
      </c>
      <c r="M123" s="83"/>
      <c r="N123" s="84"/>
      <c r="O123" s="286"/>
      <c r="P123" s="94"/>
      <c r="Q123" s="95">
        <v>18</v>
      </c>
      <c r="R123" s="61" t="s">
        <v>164</v>
      </c>
      <c r="S123" s="108"/>
      <c r="T123" s="107"/>
      <c r="U123" s="102"/>
      <c r="V123" s="62"/>
      <c r="W123" s="148" t="s">
        <v>68</v>
      </c>
      <c r="X123" s="306" t="s">
        <v>200</v>
      </c>
      <c r="Y123" s="99" t="s">
        <v>104</v>
      </c>
      <c r="Z123" s="100"/>
      <c r="AA123" s="115">
        <f>IF(OR(M123="",N123="",P123=""),0,IF(OR(R123=$A$30,R123=$A$31,R123=$A$32),ROUND(P123/Q123*VLOOKUP(Y123,'stawki wynagrodzeń'!$A$4:$G$17,HLOOKUP(IF(AND(X123=$A$44,W123=$A$40),$A$41,IF(AND(X123=$A$44,W123=$A$41),$A$42,W123)),'stawki wynagrodzeń'!$D$4:$G$5,2,FALSE),FALSE),2),0))</f>
        <v>0</v>
      </c>
      <c r="AB123" s="116">
        <f>IF(OR(M123="",N123="",P123=""),0,IF(OR(R123=$A$30,R123=$A$31,R123=$A$32),ROUND(P123/Q123*VLOOKUP(Y123,'stawki wynagrodzeń'!$I$4:$O$17,HLOOKUP(IF(AND(X123=$A$44,W123=$A$40),$A$41,IF(AND(X123=$A$44,W123=$A$41),$A$42,W123)),'stawki wynagrodzeń'!$D$4:$G$5,2,FALSE),FALSE),2),0))</f>
        <v>0</v>
      </c>
      <c r="AC123" s="89"/>
      <c r="AD123" s="62" t="s">
        <v>80</v>
      </c>
      <c r="AE123" s="58"/>
      <c r="AF123" s="315"/>
      <c r="AG123" s="123"/>
      <c r="AH123" s="117"/>
      <c r="AI123" s="124">
        <f t="shared" ca="1" si="85"/>
        <v>0</v>
      </c>
      <c r="AJ123" s="45"/>
      <c r="AK123" s="127"/>
      <c r="AL123" s="126"/>
      <c r="AM123" s="320">
        <f>IF($R123=$A$30,ROUND(ROUND('stawki wynagrodzeń'!$O$6*AN123,2),0),0)</f>
        <v>0</v>
      </c>
      <c r="AN123" s="128"/>
      <c r="AO123" s="127"/>
      <c r="AP123" s="126"/>
      <c r="AQ123" s="320">
        <f>IF($R123=$A$30,ROUND(ROUND('stawki wynagrodzeń'!$O$6*AR123,2),0),0)</f>
        <v>0</v>
      </c>
      <c r="AR123" s="128"/>
      <c r="AS123" s="127"/>
      <c r="AT123" s="126"/>
      <c r="AU123" s="320">
        <f>IF($R123=$A$30,ROUND(ROUND('stawki wynagrodzeń'!$O$6*AV123,2),0),0)</f>
        <v>0</v>
      </c>
      <c r="AV123" s="128"/>
      <c r="AW123" s="127"/>
      <c r="AX123" s="126"/>
      <c r="AY123" s="320">
        <f>IF($R123=$A$30,ROUND(ROUND('stawki wynagrodzeń'!$O$6*AZ123,2),0),0)</f>
        <v>0</v>
      </c>
      <c r="AZ123" s="128"/>
      <c r="BA123" s="322">
        <f t="shared" si="86"/>
        <v>0</v>
      </c>
      <c r="BB123" s="323">
        <f t="shared" si="87"/>
        <v>0</v>
      </c>
      <c r="BC123" s="127"/>
      <c r="BD123" s="126"/>
      <c r="BE123" s="136">
        <f t="shared" si="88"/>
        <v>0</v>
      </c>
      <c r="BF123" s="137"/>
      <c r="BG123" s="127"/>
      <c r="BH123" s="126"/>
      <c r="BI123" s="136">
        <f t="shared" si="89"/>
        <v>0</v>
      </c>
      <c r="BJ123" s="137"/>
      <c r="BK123" s="127"/>
      <c r="BL123" s="126"/>
      <c r="BM123" s="136">
        <f t="shared" si="90"/>
        <v>0</v>
      </c>
      <c r="BN123" s="137"/>
      <c r="BO123" s="127"/>
      <c r="BP123" s="126"/>
      <c r="BQ123" s="136">
        <f t="shared" si="91"/>
        <v>0</v>
      </c>
      <c r="BR123" s="137"/>
      <c r="BS123" s="127"/>
      <c r="BT123" s="126"/>
      <c r="BU123" s="136">
        <f t="shared" si="69"/>
        <v>0</v>
      </c>
      <c r="BV123" s="137"/>
      <c r="BW123" s="127"/>
      <c r="BX123" s="126"/>
      <c r="BY123" s="136">
        <f t="shared" si="70"/>
        <v>0</v>
      </c>
      <c r="BZ123" s="137"/>
      <c r="CA123" s="127"/>
      <c r="CB123" s="126"/>
      <c r="CC123" s="136">
        <f t="shared" si="71"/>
        <v>0</v>
      </c>
      <c r="CD123" s="137"/>
      <c r="CE123" s="115">
        <f t="shared" si="72"/>
        <v>0</v>
      </c>
      <c r="CF123" s="409">
        <f t="shared" si="73"/>
        <v>0</v>
      </c>
      <c r="CG123" s="411">
        <f t="shared" ca="1" si="66"/>
        <v>0</v>
      </c>
      <c r="CH123" s="143">
        <f t="shared" ca="1" si="74"/>
        <v>0</v>
      </c>
      <c r="CI123" s="143">
        <f t="shared" ca="1" si="75"/>
        <v>0</v>
      </c>
      <c r="CJ123" s="144" t="str">
        <f t="shared" ca="1" si="76"/>
        <v/>
      </c>
      <c r="CK123" s="34" t="str">
        <f t="shared" si="77"/>
        <v/>
      </c>
      <c r="CL123" s="20"/>
    </row>
    <row r="124" spans="3:90" s="36" customFormat="1" x14ac:dyDescent="0.2">
      <c r="C124" s="37">
        <v>116</v>
      </c>
      <c r="D124" s="75" t="str">
        <f t="shared" si="78"/>
        <v>żż</v>
      </c>
      <c r="E124" s="69">
        <f t="shared" si="79"/>
        <v>0</v>
      </c>
      <c r="F124" s="69">
        <f t="shared" si="80"/>
        <v>0</v>
      </c>
      <c r="G124" s="188">
        <f t="shared" si="67"/>
        <v>0</v>
      </c>
      <c r="H124" s="288" t="str">
        <f t="shared" ca="1" si="81"/>
        <v/>
      </c>
      <c r="I124" s="288" t="str">
        <f t="shared" si="82"/>
        <v/>
      </c>
      <c r="J124" s="289" t="str">
        <f t="shared" si="83"/>
        <v>% stażu pracy</v>
      </c>
      <c r="K124" s="289"/>
      <c r="L124" s="287" t="str">
        <f t="shared" si="84"/>
        <v/>
      </c>
      <c r="M124" s="83"/>
      <c r="N124" s="84"/>
      <c r="O124" s="286"/>
      <c r="P124" s="94"/>
      <c r="Q124" s="95">
        <v>18</v>
      </c>
      <c r="R124" s="61" t="s">
        <v>164</v>
      </c>
      <c r="S124" s="108"/>
      <c r="T124" s="107"/>
      <c r="U124" s="102"/>
      <c r="V124" s="62"/>
      <c r="W124" s="148" t="s">
        <v>68</v>
      </c>
      <c r="X124" s="306" t="s">
        <v>200</v>
      </c>
      <c r="Y124" s="99" t="s">
        <v>104</v>
      </c>
      <c r="Z124" s="100"/>
      <c r="AA124" s="115">
        <f>IF(OR(M124="",N124="",P124=""),0,IF(OR(R124=$A$30,R124=$A$31,R124=$A$32),ROUND(P124/Q124*VLOOKUP(Y124,'stawki wynagrodzeń'!$A$4:$G$17,HLOOKUP(IF(AND(X124=$A$44,W124=$A$40),$A$41,IF(AND(X124=$A$44,W124=$A$41),$A$42,W124)),'stawki wynagrodzeń'!$D$4:$G$5,2,FALSE),FALSE),2),0))</f>
        <v>0</v>
      </c>
      <c r="AB124" s="116">
        <f>IF(OR(M124="",N124="",P124=""),0,IF(OR(R124=$A$30,R124=$A$31,R124=$A$32),ROUND(P124/Q124*VLOOKUP(Y124,'stawki wynagrodzeń'!$I$4:$O$17,HLOOKUP(IF(AND(X124=$A$44,W124=$A$40),$A$41,IF(AND(X124=$A$44,W124=$A$41),$A$42,W124)),'stawki wynagrodzeń'!$D$4:$G$5,2,FALSE),FALSE),2),0))</f>
        <v>0</v>
      </c>
      <c r="AC124" s="89"/>
      <c r="AD124" s="62" t="s">
        <v>80</v>
      </c>
      <c r="AE124" s="58"/>
      <c r="AF124" s="315"/>
      <c r="AG124" s="123"/>
      <c r="AH124" s="117"/>
      <c r="AI124" s="124">
        <f t="shared" ca="1" si="85"/>
        <v>0</v>
      </c>
      <c r="AJ124" s="45"/>
      <c r="AK124" s="127"/>
      <c r="AL124" s="126"/>
      <c r="AM124" s="320">
        <f>IF($R124=$A$30,ROUND(ROUND('stawki wynagrodzeń'!$O$6*AN124,2),0),0)</f>
        <v>0</v>
      </c>
      <c r="AN124" s="128"/>
      <c r="AO124" s="127"/>
      <c r="AP124" s="126"/>
      <c r="AQ124" s="320">
        <f>IF($R124=$A$30,ROUND(ROUND('stawki wynagrodzeń'!$O$6*AR124,2),0),0)</f>
        <v>0</v>
      </c>
      <c r="AR124" s="128"/>
      <c r="AS124" s="127"/>
      <c r="AT124" s="126"/>
      <c r="AU124" s="320">
        <f>IF($R124=$A$30,ROUND(ROUND('stawki wynagrodzeń'!$O$6*AV124,2),0),0)</f>
        <v>0</v>
      </c>
      <c r="AV124" s="128"/>
      <c r="AW124" s="127"/>
      <c r="AX124" s="126"/>
      <c r="AY124" s="320">
        <f>IF($R124=$A$30,ROUND(ROUND('stawki wynagrodzeń'!$O$6*AZ124,2),0),0)</f>
        <v>0</v>
      </c>
      <c r="AZ124" s="128"/>
      <c r="BA124" s="322">
        <f t="shared" si="86"/>
        <v>0</v>
      </c>
      <c r="BB124" s="323">
        <f t="shared" si="87"/>
        <v>0</v>
      </c>
      <c r="BC124" s="127"/>
      <c r="BD124" s="126"/>
      <c r="BE124" s="136">
        <f t="shared" si="88"/>
        <v>0</v>
      </c>
      <c r="BF124" s="137"/>
      <c r="BG124" s="127"/>
      <c r="BH124" s="126"/>
      <c r="BI124" s="136">
        <f t="shared" si="89"/>
        <v>0</v>
      </c>
      <c r="BJ124" s="137"/>
      <c r="BK124" s="127"/>
      <c r="BL124" s="126"/>
      <c r="BM124" s="136">
        <f t="shared" si="90"/>
        <v>0</v>
      </c>
      <c r="BN124" s="137"/>
      <c r="BO124" s="127"/>
      <c r="BP124" s="126"/>
      <c r="BQ124" s="136">
        <f t="shared" si="91"/>
        <v>0</v>
      </c>
      <c r="BR124" s="137"/>
      <c r="BS124" s="127"/>
      <c r="BT124" s="126"/>
      <c r="BU124" s="136">
        <f t="shared" si="69"/>
        <v>0</v>
      </c>
      <c r="BV124" s="137"/>
      <c r="BW124" s="127"/>
      <c r="BX124" s="126"/>
      <c r="BY124" s="136">
        <f t="shared" si="70"/>
        <v>0</v>
      </c>
      <c r="BZ124" s="137"/>
      <c r="CA124" s="127"/>
      <c r="CB124" s="126"/>
      <c r="CC124" s="136">
        <f t="shared" si="71"/>
        <v>0</v>
      </c>
      <c r="CD124" s="137"/>
      <c r="CE124" s="115">
        <f t="shared" si="72"/>
        <v>0</v>
      </c>
      <c r="CF124" s="409">
        <f t="shared" si="73"/>
        <v>0</v>
      </c>
      <c r="CG124" s="411">
        <f t="shared" ca="1" si="66"/>
        <v>0</v>
      </c>
      <c r="CH124" s="143">
        <f t="shared" ca="1" si="74"/>
        <v>0</v>
      </c>
      <c r="CI124" s="143">
        <f t="shared" ca="1" si="75"/>
        <v>0</v>
      </c>
      <c r="CJ124" s="144" t="str">
        <f t="shared" ca="1" si="76"/>
        <v/>
      </c>
      <c r="CK124" s="34" t="str">
        <f t="shared" si="77"/>
        <v/>
      </c>
      <c r="CL124" s="20"/>
    </row>
    <row r="125" spans="3:90" s="36" customFormat="1" x14ac:dyDescent="0.2">
      <c r="C125" s="37">
        <v>117</v>
      </c>
      <c r="D125" s="75" t="str">
        <f t="shared" si="78"/>
        <v>żż</v>
      </c>
      <c r="E125" s="69">
        <f t="shared" si="79"/>
        <v>0</v>
      </c>
      <c r="F125" s="69">
        <f t="shared" si="80"/>
        <v>0</v>
      </c>
      <c r="G125" s="188">
        <f t="shared" si="67"/>
        <v>0</v>
      </c>
      <c r="H125" s="288" t="str">
        <f t="shared" ca="1" si="81"/>
        <v/>
      </c>
      <c r="I125" s="288" t="str">
        <f t="shared" si="82"/>
        <v/>
      </c>
      <c r="J125" s="289" t="str">
        <f t="shared" si="83"/>
        <v>% stażu pracy</v>
      </c>
      <c r="K125" s="289"/>
      <c r="L125" s="287" t="str">
        <f t="shared" si="84"/>
        <v/>
      </c>
      <c r="M125" s="83"/>
      <c r="N125" s="84"/>
      <c r="O125" s="286"/>
      <c r="P125" s="94"/>
      <c r="Q125" s="95">
        <v>18</v>
      </c>
      <c r="R125" s="61" t="s">
        <v>164</v>
      </c>
      <c r="S125" s="108"/>
      <c r="T125" s="107"/>
      <c r="U125" s="102"/>
      <c r="V125" s="62"/>
      <c r="W125" s="148" t="s">
        <v>68</v>
      </c>
      <c r="X125" s="306" t="s">
        <v>200</v>
      </c>
      <c r="Y125" s="99" t="s">
        <v>104</v>
      </c>
      <c r="Z125" s="100"/>
      <c r="AA125" s="115">
        <f>IF(OR(M125="",N125="",P125=""),0,IF(OR(R125=$A$30,R125=$A$31,R125=$A$32),ROUND(P125/Q125*VLOOKUP(Y125,'stawki wynagrodzeń'!$A$4:$G$17,HLOOKUP(IF(AND(X125=$A$44,W125=$A$40),$A$41,IF(AND(X125=$A$44,W125=$A$41),$A$42,W125)),'stawki wynagrodzeń'!$D$4:$G$5,2,FALSE),FALSE),2),0))</f>
        <v>0</v>
      </c>
      <c r="AB125" s="116">
        <f>IF(OR(M125="",N125="",P125=""),0,IF(OR(R125=$A$30,R125=$A$31,R125=$A$32),ROUND(P125/Q125*VLOOKUP(Y125,'stawki wynagrodzeń'!$I$4:$O$17,HLOOKUP(IF(AND(X125=$A$44,W125=$A$40),$A$41,IF(AND(X125=$A$44,W125=$A$41),$A$42,W125)),'stawki wynagrodzeń'!$D$4:$G$5,2,FALSE),FALSE),2),0))</f>
        <v>0</v>
      </c>
      <c r="AC125" s="89"/>
      <c r="AD125" s="62" t="s">
        <v>80</v>
      </c>
      <c r="AE125" s="58"/>
      <c r="AF125" s="315"/>
      <c r="AG125" s="123"/>
      <c r="AH125" s="117"/>
      <c r="AI125" s="124">
        <f t="shared" ca="1" si="85"/>
        <v>0</v>
      </c>
      <c r="AJ125" s="45"/>
      <c r="AK125" s="127"/>
      <c r="AL125" s="126"/>
      <c r="AM125" s="320">
        <f>IF($R125=$A$30,ROUND(ROUND('stawki wynagrodzeń'!$O$6*AN125,2),0),0)</f>
        <v>0</v>
      </c>
      <c r="AN125" s="128"/>
      <c r="AO125" s="127"/>
      <c r="AP125" s="126"/>
      <c r="AQ125" s="320">
        <f>IF($R125=$A$30,ROUND(ROUND('stawki wynagrodzeń'!$O$6*AR125,2),0),0)</f>
        <v>0</v>
      </c>
      <c r="AR125" s="128"/>
      <c r="AS125" s="127"/>
      <c r="AT125" s="126"/>
      <c r="AU125" s="320">
        <f>IF($R125=$A$30,ROUND(ROUND('stawki wynagrodzeń'!$O$6*AV125,2),0),0)</f>
        <v>0</v>
      </c>
      <c r="AV125" s="128"/>
      <c r="AW125" s="127"/>
      <c r="AX125" s="126"/>
      <c r="AY125" s="320">
        <f>IF($R125=$A$30,ROUND(ROUND('stawki wynagrodzeń'!$O$6*AZ125,2),0),0)</f>
        <v>0</v>
      </c>
      <c r="AZ125" s="128"/>
      <c r="BA125" s="322">
        <f t="shared" si="86"/>
        <v>0</v>
      </c>
      <c r="BB125" s="323">
        <f t="shared" si="87"/>
        <v>0</v>
      </c>
      <c r="BC125" s="127"/>
      <c r="BD125" s="126"/>
      <c r="BE125" s="136">
        <f t="shared" si="88"/>
        <v>0</v>
      </c>
      <c r="BF125" s="137"/>
      <c r="BG125" s="127"/>
      <c r="BH125" s="126"/>
      <c r="BI125" s="136">
        <f t="shared" si="89"/>
        <v>0</v>
      </c>
      <c r="BJ125" s="137"/>
      <c r="BK125" s="127"/>
      <c r="BL125" s="126"/>
      <c r="BM125" s="136">
        <f t="shared" si="90"/>
        <v>0</v>
      </c>
      <c r="BN125" s="137"/>
      <c r="BO125" s="127"/>
      <c r="BP125" s="126"/>
      <c r="BQ125" s="136">
        <f t="shared" si="91"/>
        <v>0</v>
      </c>
      <c r="BR125" s="137"/>
      <c r="BS125" s="127"/>
      <c r="BT125" s="126"/>
      <c r="BU125" s="136">
        <f t="shared" si="69"/>
        <v>0</v>
      </c>
      <c r="BV125" s="137"/>
      <c r="BW125" s="127"/>
      <c r="BX125" s="126"/>
      <c r="BY125" s="136">
        <f t="shared" si="70"/>
        <v>0</v>
      </c>
      <c r="BZ125" s="137"/>
      <c r="CA125" s="127"/>
      <c r="CB125" s="126"/>
      <c r="CC125" s="136">
        <f t="shared" si="71"/>
        <v>0</v>
      </c>
      <c r="CD125" s="137"/>
      <c r="CE125" s="115">
        <f t="shared" si="72"/>
        <v>0</v>
      </c>
      <c r="CF125" s="409">
        <f t="shared" si="73"/>
        <v>0</v>
      </c>
      <c r="CG125" s="411">
        <f t="shared" ca="1" si="66"/>
        <v>0</v>
      </c>
      <c r="CH125" s="143">
        <f t="shared" ca="1" si="74"/>
        <v>0</v>
      </c>
      <c r="CI125" s="143">
        <f t="shared" ca="1" si="75"/>
        <v>0</v>
      </c>
      <c r="CJ125" s="144" t="str">
        <f t="shared" ca="1" si="76"/>
        <v/>
      </c>
      <c r="CK125" s="34" t="str">
        <f t="shared" si="77"/>
        <v/>
      </c>
      <c r="CL125" s="20"/>
    </row>
    <row r="126" spans="3:90" s="36" customFormat="1" x14ac:dyDescent="0.2">
      <c r="C126" s="37">
        <v>118</v>
      </c>
      <c r="D126" s="75" t="str">
        <f t="shared" si="78"/>
        <v>żż</v>
      </c>
      <c r="E126" s="69">
        <f t="shared" si="79"/>
        <v>0</v>
      </c>
      <c r="F126" s="69">
        <f t="shared" si="80"/>
        <v>0</v>
      </c>
      <c r="G126" s="188">
        <f t="shared" si="67"/>
        <v>0</v>
      </c>
      <c r="H126" s="288" t="str">
        <f t="shared" ca="1" si="81"/>
        <v/>
      </c>
      <c r="I126" s="288" t="str">
        <f t="shared" si="82"/>
        <v/>
      </c>
      <c r="J126" s="289" t="str">
        <f t="shared" si="83"/>
        <v>% stażu pracy</v>
      </c>
      <c r="K126" s="289"/>
      <c r="L126" s="287" t="str">
        <f t="shared" si="84"/>
        <v/>
      </c>
      <c r="M126" s="83"/>
      <c r="N126" s="84"/>
      <c r="O126" s="286"/>
      <c r="P126" s="94"/>
      <c r="Q126" s="95">
        <v>18</v>
      </c>
      <c r="R126" s="61" t="s">
        <v>164</v>
      </c>
      <c r="S126" s="108"/>
      <c r="T126" s="107"/>
      <c r="U126" s="102"/>
      <c r="V126" s="62"/>
      <c r="W126" s="148" t="s">
        <v>68</v>
      </c>
      <c r="X126" s="306" t="s">
        <v>200</v>
      </c>
      <c r="Y126" s="99" t="s">
        <v>104</v>
      </c>
      <c r="Z126" s="100"/>
      <c r="AA126" s="115">
        <f>IF(OR(M126="",N126="",P126=""),0,IF(OR(R126=$A$30,R126=$A$31,R126=$A$32),ROUND(P126/Q126*VLOOKUP(Y126,'stawki wynagrodzeń'!$A$4:$G$17,HLOOKUP(IF(AND(X126=$A$44,W126=$A$40),$A$41,IF(AND(X126=$A$44,W126=$A$41),$A$42,W126)),'stawki wynagrodzeń'!$D$4:$G$5,2,FALSE),FALSE),2),0))</f>
        <v>0</v>
      </c>
      <c r="AB126" s="116">
        <f>IF(OR(M126="",N126="",P126=""),0,IF(OR(R126=$A$30,R126=$A$31,R126=$A$32),ROUND(P126/Q126*VLOOKUP(Y126,'stawki wynagrodzeń'!$I$4:$O$17,HLOOKUP(IF(AND(X126=$A$44,W126=$A$40),$A$41,IF(AND(X126=$A$44,W126=$A$41),$A$42,W126)),'stawki wynagrodzeń'!$D$4:$G$5,2,FALSE),FALSE),2),0))</f>
        <v>0</v>
      </c>
      <c r="AC126" s="89"/>
      <c r="AD126" s="62" t="s">
        <v>80</v>
      </c>
      <c r="AE126" s="58"/>
      <c r="AF126" s="315"/>
      <c r="AG126" s="123"/>
      <c r="AH126" s="117"/>
      <c r="AI126" s="124">
        <f t="shared" ca="1" si="85"/>
        <v>0</v>
      </c>
      <c r="AJ126" s="45"/>
      <c r="AK126" s="127"/>
      <c r="AL126" s="126"/>
      <c r="AM126" s="320">
        <f>IF($R126=$A$30,ROUND(ROUND('stawki wynagrodzeń'!$O$6*AN126,2),0),0)</f>
        <v>0</v>
      </c>
      <c r="AN126" s="128"/>
      <c r="AO126" s="127"/>
      <c r="AP126" s="126"/>
      <c r="AQ126" s="320">
        <f>IF($R126=$A$30,ROUND(ROUND('stawki wynagrodzeń'!$O$6*AR126,2),0),0)</f>
        <v>0</v>
      </c>
      <c r="AR126" s="128"/>
      <c r="AS126" s="127"/>
      <c r="AT126" s="126"/>
      <c r="AU126" s="320">
        <f>IF($R126=$A$30,ROUND(ROUND('stawki wynagrodzeń'!$O$6*AV126,2),0),0)</f>
        <v>0</v>
      </c>
      <c r="AV126" s="128"/>
      <c r="AW126" s="127"/>
      <c r="AX126" s="126"/>
      <c r="AY126" s="320">
        <f>IF($R126=$A$30,ROUND(ROUND('stawki wynagrodzeń'!$O$6*AZ126,2),0),0)</f>
        <v>0</v>
      </c>
      <c r="AZ126" s="128"/>
      <c r="BA126" s="322">
        <f t="shared" si="86"/>
        <v>0</v>
      </c>
      <c r="BB126" s="323">
        <f t="shared" si="87"/>
        <v>0</v>
      </c>
      <c r="BC126" s="127"/>
      <c r="BD126" s="126"/>
      <c r="BE126" s="136">
        <f t="shared" si="88"/>
        <v>0</v>
      </c>
      <c r="BF126" s="137"/>
      <c r="BG126" s="127"/>
      <c r="BH126" s="126"/>
      <c r="BI126" s="136">
        <f t="shared" si="89"/>
        <v>0</v>
      </c>
      <c r="BJ126" s="137"/>
      <c r="BK126" s="127"/>
      <c r="BL126" s="126"/>
      <c r="BM126" s="136">
        <f t="shared" si="90"/>
        <v>0</v>
      </c>
      <c r="BN126" s="137"/>
      <c r="BO126" s="127"/>
      <c r="BP126" s="126"/>
      <c r="BQ126" s="136">
        <f t="shared" si="91"/>
        <v>0</v>
      </c>
      <c r="BR126" s="137"/>
      <c r="BS126" s="127"/>
      <c r="BT126" s="126"/>
      <c r="BU126" s="136">
        <f t="shared" si="69"/>
        <v>0</v>
      </c>
      <c r="BV126" s="137"/>
      <c r="BW126" s="127"/>
      <c r="BX126" s="126"/>
      <c r="BY126" s="136">
        <f t="shared" si="70"/>
        <v>0</v>
      </c>
      <c r="BZ126" s="137"/>
      <c r="CA126" s="127"/>
      <c r="CB126" s="126"/>
      <c r="CC126" s="136">
        <f t="shared" si="71"/>
        <v>0</v>
      </c>
      <c r="CD126" s="137"/>
      <c r="CE126" s="115">
        <f t="shared" si="72"/>
        <v>0</v>
      </c>
      <c r="CF126" s="409">
        <f t="shared" si="73"/>
        <v>0</v>
      </c>
      <c r="CG126" s="411">
        <f t="shared" ca="1" si="66"/>
        <v>0</v>
      </c>
      <c r="CH126" s="143">
        <f t="shared" ca="1" si="74"/>
        <v>0</v>
      </c>
      <c r="CI126" s="143">
        <f t="shared" ca="1" si="75"/>
        <v>0</v>
      </c>
      <c r="CJ126" s="144" t="str">
        <f t="shared" ca="1" si="76"/>
        <v/>
      </c>
      <c r="CK126" s="34" t="str">
        <f t="shared" si="77"/>
        <v/>
      </c>
      <c r="CL126" s="20"/>
    </row>
    <row r="127" spans="3:90" s="36" customFormat="1" x14ac:dyDescent="0.2">
      <c r="C127" s="37">
        <v>119</v>
      </c>
      <c r="D127" s="75" t="str">
        <f t="shared" si="78"/>
        <v>żż</v>
      </c>
      <c r="E127" s="69">
        <f t="shared" si="79"/>
        <v>0</v>
      </c>
      <c r="F127" s="69">
        <f t="shared" si="80"/>
        <v>0</v>
      </c>
      <c r="G127" s="188">
        <f t="shared" si="67"/>
        <v>0</v>
      </c>
      <c r="H127" s="288" t="str">
        <f t="shared" ca="1" si="81"/>
        <v/>
      </c>
      <c r="I127" s="288" t="str">
        <f t="shared" si="82"/>
        <v/>
      </c>
      <c r="J127" s="289" t="str">
        <f t="shared" si="83"/>
        <v>% stażu pracy</v>
      </c>
      <c r="K127" s="289"/>
      <c r="L127" s="287" t="str">
        <f t="shared" si="84"/>
        <v/>
      </c>
      <c r="M127" s="83"/>
      <c r="N127" s="84"/>
      <c r="O127" s="286"/>
      <c r="P127" s="94"/>
      <c r="Q127" s="95">
        <v>18</v>
      </c>
      <c r="R127" s="61" t="s">
        <v>164</v>
      </c>
      <c r="S127" s="108"/>
      <c r="T127" s="107"/>
      <c r="U127" s="102"/>
      <c r="V127" s="62"/>
      <c r="W127" s="148" t="s">
        <v>68</v>
      </c>
      <c r="X127" s="306" t="s">
        <v>200</v>
      </c>
      <c r="Y127" s="99" t="s">
        <v>104</v>
      </c>
      <c r="Z127" s="100"/>
      <c r="AA127" s="115">
        <f>IF(OR(M127="",N127="",P127=""),0,IF(OR(R127=$A$30,R127=$A$31,R127=$A$32),ROUND(P127/Q127*VLOOKUP(Y127,'stawki wynagrodzeń'!$A$4:$G$17,HLOOKUP(IF(AND(X127=$A$44,W127=$A$40),$A$41,IF(AND(X127=$A$44,W127=$A$41),$A$42,W127)),'stawki wynagrodzeń'!$D$4:$G$5,2,FALSE),FALSE),2),0))</f>
        <v>0</v>
      </c>
      <c r="AB127" s="116">
        <f>IF(OR(M127="",N127="",P127=""),0,IF(OR(R127=$A$30,R127=$A$31,R127=$A$32),ROUND(P127/Q127*VLOOKUP(Y127,'stawki wynagrodzeń'!$I$4:$O$17,HLOOKUP(IF(AND(X127=$A$44,W127=$A$40),$A$41,IF(AND(X127=$A$44,W127=$A$41),$A$42,W127)),'stawki wynagrodzeń'!$D$4:$G$5,2,FALSE),FALSE),2),0))</f>
        <v>0</v>
      </c>
      <c r="AC127" s="89"/>
      <c r="AD127" s="62" t="s">
        <v>80</v>
      </c>
      <c r="AE127" s="58"/>
      <c r="AF127" s="315"/>
      <c r="AG127" s="123"/>
      <c r="AH127" s="117"/>
      <c r="AI127" s="124">
        <f t="shared" ca="1" si="85"/>
        <v>0</v>
      </c>
      <c r="AJ127" s="45"/>
      <c r="AK127" s="127"/>
      <c r="AL127" s="126"/>
      <c r="AM127" s="320">
        <f>IF($R127=$A$30,ROUND(ROUND('stawki wynagrodzeń'!$O$6*AN127,2),0),0)</f>
        <v>0</v>
      </c>
      <c r="AN127" s="128"/>
      <c r="AO127" s="127"/>
      <c r="AP127" s="126"/>
      <c r="AQ127" s="320">
        <f>IF($R127=$A$30,ROUND(ROUND('stawki wynagrodzeń'!$O$6*AR127,2),0),0)</f>
        <v>0</v>
      </c>
      <c r="AR127" s="128"/>
      <c r="AS127" s="127"/>
      <c r="AT127" s="126"/>
      <c r="AU127" s="320">
        <f>IF($R127=$A$30,ROUND(ROUND('stawki wynagrodzeń'!$O$6*AV127,2),0),0)</f>
        <v>0</v>
      </c>
      <c r="AV127" s="128"/>
      <c r="AW127" s="127"/>
      <c r="AX127" s="126"/>
      <c r="AY127" s="320">
        <f>IF($R127=$A$30,ROUND(ROUND('stawki wynagrodzeń'!$O$6*AZ127,2),0),0)</f>
        <v>0</v>
      </c>
      <c r="AZ127" s="128"/>
      <c r="BA127" s="322">
        <f t="shared" si="86"/>
        <v>0</v>
      </c>
      <c r="BB127" s="323">
        <f t="shared" si="87"/>
        <v>0</v>
      </c>
      <c r="BC127" s="127"/>
      <c r="BD127" s="126"/>
      <c r="BE127" s="136">
        <f t="shared" si="88"/>
        <v>0</v>
      </c>
      <c r="BF127" s="137"/>
      <c r="BG127" s="127"/>
      <c r="BH127" s="126"/>
      <c r="BI127" s="136">
        <f t="shared" si="89"/>
        <v>0</v>
      </c>
      <c r="BJ127" s="137"/>
      <c r="BK127" s="127"/>
      <c r="BL127" s="126"/>
      <c r="BM127" s="136">
        <f t="shared" si="90"/>
        <v>0</v>
      </c>
      <c r="BN127" s="137"/>
      <c r="BO127" s="127"/>
      <c r="BP127" s="126"/>
      <c r="BQ127" s="136">
        <f t="shared" si="91"/>
        <v>0</v>
      </c>
      <c r="BR127" s="137"/>
      <c r="BS127" s="127"/>
      <c r="BT127" s="126"/>
      <c r="BU127" s="136">
        <f t="shared" si="69"/>
        <v>0</v>
      </c>
      <c r="BV127" s="137"/>
      <c r="BW127" s="127"/>
      <c r="BX127" s="126"/>
      <c r="BY127" s="136">
        <f t="shared" si="70"/>
        <v>0</v>
      </c>
      <c r="BZ127" s="137"/>
      <c r="CA127" s="127"/>
      <c r="CB127" s="126"/>
      <c r="CC127" s="136">
        <f t="shared" si="71"/>
        <v>0</v>
      </c>
      <c r="CD127" s="137"/>
      <c r="CE127" s="115">
        <f t="shared" si="72"/>
        <v>0</v>
      </c>
      <c r="CF127" s="409">
        <f t="shared" si="73"/>
        <v>0</v>
      </c>
      <c r="CG127" s="411">
        <f t="shared" ca="1" si="66"/>
        <v>0</v>
      </c>
      <c r="CH127" s="143">
        <f t="shared" ca="1" si="74"/>
        <v>0</v>
      </c>
      <c r="CI127" s="143">
        <f t="shared" ca="1" si="75"/>
        <v>0</v>
      </c>
      <c r="CJ127" s="144" t="str">
        <f t="shared" ca="1" si="76"/>
        <v/>
      </c>
      <c r="CK127" s="34" t="str">
        <f t="shared" si="77"/>
        <v/>
      </c>
      <c r="CL127" s="20"/>
    </row>
    <row r="128" spans="3:90" s="36" customFormat="1" x14ac:dyDescent="0.2">
      <c r="C128" s="37">
        <v>120</v>
      </c>
      <c r="D128" s="75" t="str">
        <f t="shared" si="78"/>
        <v>żż</v>
      </c>
      <c r="E128" s="69">
        <f t="shared" si="79"/>
        <v>0</v>
      </c>
      <c r="F128" s="69">
        <f t="shared" si="80"/>
        <v>0</v>
      </c>
      <c r="G128" s="188">
        <f t="shared" si="67"/>
        <v>0</v>
      </c>
      <c r="H128" s="288" t="str">
        <f t="shared" ca="1" si="81"/>
        <v/>
      </c>
      <c r="I128" s="288" t="str">
        <f t="shared" si="82"/>
        <v/>
      </c>
      <c r="J128" s="289" t="str">
        <f t="shared" si="83"/>
        <v>% stażu pracy</v>
      </c>
      <c r="K128" s="289"/>
      <c r="L128" s="287" t="str">
        <f t="shared" si="84"/>
        <v/>
      </c>
      <c r="M128" s="83"/>
      <c r="N128" s="84"/>
      <c r="O128" s="286"/>
      <c r="P128" s="94"/>
      <c r="Q128" s="95">
        <v>18</v>
      </c>
      <c r="R128" s="61" t="s">
        <v>164</v>
      </c>
      <c r="S128" s="108"/>
      <c r="T128" s="107"/>
      <c r="U128" s="102"/>
      <c r="V128" s="62"/>
      <c r="W128" s="148" t="s">
        <v>68</v>
      </c>
      <c r="X128" s="306" t="s">
        <v>200</v>
      </c>
      <c r="Y128" s="99" t="s">
        <v>104</v>
      </c>
      <c r="Z128" s="100"/>
      <c r="AA128" s="115">
        <f>IF(OR(M128="",N128="",P128=""),0,IF(OR(R128=$A$30,R128=$A$31,R128=$A$32),ROUND(P128/Q128*VLOOKUP(Y128,'stawki wynagrodzeń'!$A$4:$G$17,HLOOKUP(IF(AND(X128=$A$44,W128=$A$40),$A$41,IF(AND(X128=$A$44,W128=$A$41),$A$42,W128)),'stawki wynagrodzeń'!$D$4:$G$5,2,FALSE),FALSE),2),0))</f>
        <v>0</v>
      </c>
      <c r="AB128" s="116">
        <f>IF(OR(M128="",N128="",P128=""),0,IF(OR(R128=$A$30,R128=$A$31,R128=$A$32),ROUND(P128/Q128*VLOOKUP(Y128,'stawki wynagrodzeń'!$I$4:$O$17,HLOOKUP(IF(AND(X128=$A$44,W128=$A$40),$A$41,IF(AND(X128=$A$44,W128=$A$41),$A$42,W128)),'stawki wynagrodzeń'!$D$4:$G$5,2,FALSE),FALSE),2),0))</f>
        <v>0</v>
      </c>
      <c r="AC128" s="89"/>
      <c r="AD128" s="62" t="s">
        <v>80</v>
      </c>
      <c r="AE128" s="58"/>
      <c r="AF128" s="315"/>
      <c r="AG128" s="123"/>
      <c r="AH128" s="117"/>
      <c r="AI128" s="124">
        <f t="shared" ca="1" si="85"/>
        <v>0</v>
      </c>
      <c r="AJ128" s="45"/>
      <c r="AK128" s="127"/>
      <c r="AL128" s="126"/>
      <c r="AM128" s="320">
        <f>IF($R128=$A$30,ROUND(ROUND('stawki wynagrodzeń'!$O$6*AN128,2),0),0)</f>
        <v>0</v>
      </c>
      <c r="AN128" s="128"/>
      <c r="AO128" s="127"/>
      <c r="AP128" s="126"/>
      <c r="AQ128" s="320">
        <f>IF($R128=$A$30,ROUND(ROUND('stawki wynagrodzeń'!$O$6*AR128,2),0),0)</f>
        <v>0</v>
      </c>
      <c r="AR128" s="128"/>
      <c r="AS128" s="127"/>
      <c r="AT128" s="126"/>
      <c r="AU128" s="320">
        <f>IF($R128=$A$30,ROUND(ROUND('stawki wynagrodzeń'!$O$6*AV128,2),0),0)</f>
        <v>0</v>
      </c>
      <c r="AV128" s="128"/>
      <c r="AW128" s="127"/>
      <c r="AX128" s="126"/>
      <c r="AY128" s="320">
        <f>IF($R128=$A$30,ROUND(ROUND('stawki wynagrodzeń'!$O$6*AZ128,2),0),0)</f>
        <v>0</v>
      </c>
      <c r="AZ128" s="128"/>
      <c r="BA128" s="322">
        <f t="shared" si="86"/>
        <v>0</v>
      </c>
      <c r="BB128" s="323">
        <f t="shared" si="87"/>
        <v>0</v>
      </c>
      <c r="BC128" s="127"/>
      <c r="BD128" s="126"/>
      <c r="BE128" s="136">
        <f t="shared" si="88"/>
        <v>0</v>
      </c>
      <c r="BF128" s="137"/>
      <c r="BG128" s="127"/>
      <c r="BH128" s="126"/>
      <c r="BI128" s="136">
        <f t="shared" si="89"/>
        <v>0</v>
      </c>
      <c r="BJ128" s="137"/>
      <c r="BK128" s="127"/>
      <c r="BL128" s="126"/>
      <c r="BM128" s="136">
        <f t="shared" si="90"/>
        <v>0</v>
      </c>
      <c r="BN128" s="137"/>
      <c r="BO128" s="127"/>
      <c r="BP128" s="126"/>
      <c r="BQ128" s="136">
        <f t="shared" si="91"/>
        <v>0</v>
      </c>
      <c r="BR128" s="137"/>
      <c r="BS128" s="127"/>
      <c r="BT128" s="126"/>
      <c r="BU128" s="136">
        <f t="shared" si="69"/>
        <v>0</v>
      </c>
      <c r="BV128" s="137"/>
      <c r="BW128" s="127"/>
      <c r="BX128" s="126"/>
      <c r="BY128" s="136">
        <f t="shared" si="70"/>
        <v>0</v>
      </c>
      <c r="BZ128" s="137"/>
      <c r="CA128" s="127"/>
      <c r="CB128" s="126"/>
      <c r="CC128" s="136">
        <f t="shared" si="71"/>
        <v>0</v>
      </c>
      <c r="CD128" s="137"/>
      <c r="CE128" s="115">
        <f t="shared" si="72"/>
        <v>0</v>
      </c>
      <c r="CF128" s="409">
        <f t="shared" si="73"/>
        <v>0</v>
      </c>
      <c r="CG128" s="411">
        <f t="shared" ca="1" si="66"/>
        <v>0</v>
      </c>
      <c r="CH128" s="143">
        <f t="shared" ca="1" si="74"/>
        <v>0</v>
      </c>
      <c r="CI128" s="143">
        <f t="shared" ca="1" si="75"/>
        <v>0</v>
      </c>
      <c r="CJ128" s="144" t="str">
        <f t="shared" ca="1" si="76"/>
        <v/>
      </c>
      <c r="CK128" s="34" t="str">
        <f t="shared" si="77"/>
        <v/>
      </c>
      <c r="CL128" s="20"/>
    </row>
    <row r="129" spans="3:90" s="36" customFormat="1" x14ac:dyDescent="0.2">
      <c r="C129" s="37">
        <v>121</v>
      </c>
      <c r="D129" s="75" t="str">
        <f t="shared" si="78"/>
        <v>żż</v>
      </c>
      <c r="E129" s="69">
        <f t="shared" si="79"/>
        <v>0</v>
      </c>
      <c r="F129" s="69">
        <f t="shared" si="80"/>
        <v>0</v>
      </c>
      <c r="G129" s="188">
        <f t="shared" si="67"/>
        <v>0</v>
      </c>
      <c r="H129" s="288" t="str">
        <f t="shared" ca="1" si="81"/>
        <v/>
      </c>
      <c r="I129" s="288" t="str">
        <f t="shared" si="82"/>
        <v>wstaw lub popraw datę</v>
      </c>
      <c r="J129" s="289" t="str">
        <f t="shared" si="83"/>
        <v>czy pracuje</v>
      </c>
      <c r="K129" s="289"/>
      <c r="L129" s="287" t="str">
        <f t="shared" si="84"/>
        <v/>
      </c>
      <c r="M129" s="83"/>
      <c r="N129" s="84"/>
      <c r="O129" s="286"/>
      <c r="P129" s="94"/>
      <c r="Q129" s="95">
        <v>18</v>
      </c>
      <c r="R129" s="61"/>
      <c r="S129" s="108"/>
      <c r="T129" s="107"/>
      <c r="U129" s="102"/>
      <c r="V129" s="62"/>
      <c r="W129" s="148" t="s">
        <v>68</v>
      </c>
      <c r="X129" s="306" t="s">
        <v>200</v>
      </c>
      <c r="Y129" s="99" t="s">
        <v>104</v>
      </c>
      <c r="Z129" s="100"/>
      <c r="AA129" s="115">
        <f>IF(OR(M129="",N129="",P129=""),0,IF(OR(R129=$A$30,R129=$A$31,R129=$A$32),ROUND(P129/Q129*VLOOKUP(Y129,'stawki wynagrodzeń'!$A$4:$G$17,HLOOKUP(IF(AND(X129=$A$44,W129=$A$40),$A$41,IF(AND(X129=$A$44,W129=$A$41),$A$42,W129)),'stawki wynagrodzeń'!$D$4:$G$5,2,FALSE),FALSE),2),0))</f>
        <v>0</v>
      </c>
      <c r="AB129" s="116">
        <f>IF(OR(M129="",N129="",P129=""),0,IF(OR(R129=$A$30,R129=$A$31,R129=$A$32),ROUND(P129/Q129*VLOOKUP(Y129,'stawki wynagrodzeń'!$I$4:$O$17,HLOOKUP(IF(AND(X129=$A$44,W129=$A$40),$A$41,IF(AND(X129=$A$44,W129=$A$41),$A$42,W129)),'stawki wynagrodzeń'!$D$4:$G$5,2,FALSE),FALSE),2),0))</f>
        <v>0</v>
      </c>
      <c r="AC129" s="89"/>
      <c r="AD129" s="62" t="s">
        <v>80</v>
      </c>
      <c r="AE129" s="58"/>
      <c r="AF129" s="315"/>
      <c r="AG129" s="123"/>
      <c r="AH129" s="117"/>
      <c r="AI129" s="124">
        <f t="shared" ca="1" si="85"/>
        <v>0</v>
      </c>
      <c r="AJ129" s="45"/>
      <c r="AK129" s="127"/>
      <c r="AL129" s="126"/>
      <c r="AM129" s="320">
        <f>IF($R129=$A$30,ROUND(ROUND('stawki wynagrodzeń'!$O$6*AN129,2),0),0)</f>
        <v>0</v>
      </c>
      <c r="AN129" s="128"/>
      <c r="AO129" s="127"/>
      <c r="AP129" s="126"/>
      <c r="AQ129" s="320">
        <f>IF($R129=$A$30,ROUND(ROUND('stawki wynagrodzeń'!$O$6*AR129,2),0),0)</f>
        <v>0</v>
      </c>
      <c r="AR129" s="128"/>
      <c r="AS129" s="127"/>
      <c r="AT129" s="126"/>
      <c r="AU129" s="320">
        <f>IF($R129=$A$30,ROUND(ROUND('stawki wynagrodzeń'!$O$6*AV129,2),0),0)</f>
        <v>0</v>
      </c>
      <c r="AV129" s="128"/>
      <c r="AW129" s="127"/>
      <c r="AX129" s="126"/>
      <c r="AY129" s="320">
        <f>IF($R129=$A$30,ROUND(ROUND('stawki wynagrodzeń'!$O$6*AZ129,2),0),0)</f>
        <v>0</v>
      </c>
      <c r="AZ129" s="128"/>
      <c r="BA129" s="322">
        <f t="shared" si="86"/>
        <v>0</v>
      </c>
      <c r="BB129" s="323">
        <f t="shared" si="87"/>
        <v>0</v>
      </c>
      <c r="BC129" s="127"/>
      <c r="BD129" s="126"/>
      <c r="BE129" s="136">
        <f t="shared" si="88"/>
        <v>0</v>
      </c>
      <c r="BF129" s="137"/>
      <c r="BG129" s="127"/>
      <c r="BH129" s="126"/>
      <c r="BI129" s="136">
        <f t="shared" si="89"/>
        <v>0</v>
      </c>
      <c r="BJ129" s="137"/>
      <c r="BK129" s="127"/>
      <c r="BL129" s="126"/>
      <c r="BM129" s="136">
        <f t="shared" si="90"/>
        <v>0</v>
      </c>
      <c r="BN129" s="137"/>
      <c r="BO129" s="127"/>
      <c r="BP129" s="126"/>
      <c r="BQ129" s="136">
        <f t="shared" si="91"/>
        <v>0</v>
      </c>
      <c r="BR129" s="137"/>
      <c r="BS129" s="127"/>
      <c r="BT129" s="126"/>
      <c r="BU129" s="136">
        <f t="shared" si="69"/>
        <v>0</v>
      </c>
      <c r="BV129" s="137"/>
      <c r="BW129" s="127"/>
      <c r="BX129" s="126"/>
      <c r="BY129" s="136">
        <f t="shared" si="70"/>
        <v>0</v>
      </c>
      <c r="BZ129" s="137"/>
      <c r="CA129" s="127"/>
      <c r="CB129" s="126"/>
      <c r="CC129" s="136">
        <f t="shared" si="71"/>
        <v>0</v>
      </c>
      <c r="CD129" s="137"/>
      <c r="CE129" s="115">
        <f t="shared" si="72"/>
        <v>0</v>
      </c>
      <c r="CF129" s="409">
        <f t="shared" si="73"/>
        <v>0</v>
      </c>
      <c r="CG129" s="411">
        <f t="shared" si="66"/>
        <v>0</v>
      </c>
      <c r="CH129" s="143">
        <f t="shared" si="74"/>
        <v>0</v>
      </c>
      <c r="CI129" s="143">
        <f t="shared" si="75"/>
        <v>0</v>
      </c>
      <c r="CJ129" s="144" t="str">
        <f t="shared" si="76"/>
        <v/>
      </c>
      <c r="CK129" s="34" t="str">
        <f t="shared" si="77"/>
        <v/>
      </c>
      <c r="CL129" s="20"/>
    </row>
    <row r="130" spans="3:90" s="36" customFormat="1" x14ac:dyDescent="0.2">
      <c r="C130" s="37">
        <v>122</v>
      </c>
      <c r="D130" s="75" t="str">
        <f t="shared" si="78"/>
        <v>żż</v>
      </c>
      <c r="E130" s="69">
        <f t="shared" si="79"/>
        <v>0</v>
      </c>
      <c r="F130" s="69">
        <f t="shared" si="80"/>
        <v>0</v>
      </c>
      <c r="G130" s="188">
        <f t="shared" si="67"/>
        <v>0</v>
      </c>
      <c r="H130" s="288" t="str">
        <f t="shared" ca="1" si="81"/>
        <v/>
      </c>
      <c r="I130" s="288" t="str">
        <f t="shared" si="82"/>
        <v>wstaw lub popraw datę</v>
      </c>
      <c r="J130" s="289" t="str">
        <f t="shared" si="83"/>
        <v>czy pracuje</v>
      </c>
      <c r="K130" s="289"/>
      <c r="L130" s="287" t="str">
        <f t="shared" si="84"/>
        <v/>
      </c>
      <c r="M130" s="83"/>
      <c r="N130" s="84"/>
      <c r="O130" s="286"/>
      <c r="P130" s="94"/>
      <c r="Q130" s="95">
        <v>18</v>
      </c>
      <c r="R130" s="61"/>
      <c r="S130" s="108"/>
      <c r="T130" s="107"/>
      <c r="U130" s="102"/>
      <c r="V130" s="62"/>
      <c r="W130" s="148" t="s">
        <v>68</v>
      </c>
      <c r="X130" s="306" t="s">
        <v>200</v>
      </c>
      <c r="Y130" s="99" t="s">
        <v>104</v>
      </c>
      <c r="Z130" s="100"/>
      <c r="AA130" s="115">
        <f>IF(OR(M130="",N130="",P130=""),0,IF(OR(R130=$A$30,R130=$A$31,R130=$A$32),ROUND(P130/Q130*VLOOKUP(Y130,'stawki wynagrodzeń'!$A$4:$G$17,HLOOKUP(IF(AND(X130=$A$44,W130=$A$40),$A$41,IF(AND(X130=$A$44,W130=$A$41),$A$42,W130)),'stawki wynagrodzeń'!$D$4:$G$5,2,FALSE),FALSE),2),0))</f>
        <v>0</v>
      </c>
      <c r="AB130" s="116">
        <f>IF(OR(M130="",N130="",P130=""),0,IF(OR(R130=$A$30,R130=$A$31,R130=$A$32),ROUND(P130/Q130*VLOOKUP(Y130,'stawki wynagrodzeń'!$I$4:$O$17,HLOOKUP(IF(AND(X130=$A$44,W130=$A$40),$A$41,IF(AND(X130=$A$44,W130=$A$41),$A$42,W130)),'stawki wynagrodzeń'!$D$4:$G$5,2,FALSE),FALSE),2),0))</f>
        <v>0</v>
      </c>
      <c r="AC130" s="89"/>
      <c r="AD130" s="62" t="s">
        <v>80</v>
      </c>
      <c r="AE130" s="58"/>
      <c r="AF130" s="315"/>
      <c r="AG130" s="123"/>
      <c r="AH130" s="117"/>
      <c r="AI130" s="124">
        <f t="shared" ca="1" si="85"/>
        <v>0</v>
      </c>
      <c r="AJ130" s="45"/>
      <c r="AK130" s="127"/>
      <c r="AL130" s="126"/>
      <c r="AM130" s="320">
        <f>IF($R130=$A$30,ROUND(ROUND('stawki wynagrodzeń'!$O$6*AN130,2),0),0)</f>
        <v>0</v>
      </c>
      <c r="AN130" s="128"/>
      <c r="AO130" s="127"/>
      <c r="AP130" s="126"/>
      <c r="AQ130" s="320">
        <f>IF($R130=$A$30,ROUND(ROUND('stawki wynagrodzeń'!$O$6*AR130,2),0),0)</f>
        <v>0</v>
      </c>
      <c r="AR130" s="128"/>
      <c r="AS130" s="127"/>
      <c r="AT130" s="126"/>
      <c r="AU130" s="320">
        <f>IF($R130=$A$30,ROUND(ROUND('stawki wynagrodzeń'!$O$6*AV130,2),0),0)</f>
        <v>0</v>
      </c>
      <c r="AV130" s="128"/>
      <c r="AW130" s="127"/>
      <c r="AX130" s="126"/>
      <c r="AY130" s="320">
        <f>IF($R130=$A$30,ROUND(ROUND('stawki wynagrodzeń'!$O$6*AZ130,2),0),0)</f>
        <v>0</v>
      </c>
      <c r="AZ130" s="128"/>
      <c r="BA130" s="322">
        <f t="shared" si="86"/>
        <v>0</v>
      </c>
      <c r="BB130" s="323">
        <f t="shared" si="87"/>
        <v>0</v>
      </c>
      <c r="BC130" s="127"/>
      <c r="BD130" s="126"/>
      <c r="BE130" s="136">
        <f t="shared" si="88"/>
        <v>0</v>
      </c>
      <c r="BF130" s="137"/>
      <c r="BG130" s="127"/>
      <c r="BH130" s="126"/>
      <c r="BI130" s="136">
        <f t="shared" si="89"/>
        <v>0</v>
      </c>
      <c r="BJ130" s="137"/>
      <c r="BK130" s="127"/>
      <c r="BL130" s="126"/>
      <c r="BM130" s="136">
        <f t="shared" si="90"/>
        <v>0</v>
      </c>
      <c r="BN130" s="137"/>
      <c r="BO130" s="127"/>
      <c r="BP130" s="126"/>
      <c r="BQ130" s="136">
        <f t="shared" si="91"/>
        <v>0</v>
      </c>
      <c r="BR130" s="137"/>
      <c r="BS130" s="127"/>
      <c r="BT130" s="126"/>
      <c r="BU130" s="136">
        <f t="shared" si="69"/>
        <v>0</v>
      </c>
      <c r="BV130" s="137"/>
      <c r="BW130" s="127"/>
      <c r="BX130" s="126"/>
      <c r="BY130" s="136">
        <f t="shared" si="70"/>
        <v>0</v>
      </c>
      <c r="BZ130" s="137"/>
      <c r="CA130" s="127"/>
      <c r="CB130" s="126"/>
      <c r="CC130" s="136">
        <f t="shared" si="71"/>
        <v>0</v>
      </c>
      <c r="CD130" s="137"/>
      <c r="CE130" s="115">
        <f t="shared" si="72"/>
        <v>0</v>
      </c>
      <c r="CF130" s="409">
        <f t="shared" si="73"/>
        <v>0</v>
      </c>
      <c r="CG130" s="411">
        <f t="shared" si="66"/>
        <v>0</v>
      </c>
      <c r="CH130" s="143">
        <f t="shared" si="74"/>
        <v>0</v>
      </c>
      <c r="CI130" s="143">
        <f t="shared" si="75"/>
        <v>0</v>
      </c>
      <c r="CJ130" s="144" t="str">
        <f t="shared" si="76"/>
        <v/>
      </c>
      <c r="CK130" s="34" t="str">
        <f t="shared" si="77"/>
        <v/>
      </c>
      <c r="CL130" s="20"/>
    </row>
    <row r="131" spans="3:90" s="36" customFormat="1" x14ac:dyDescent="0.2">
      <c r="C131" s="37">
        <v>123</v>
      </c>
      <c r="D131" s="75" t="str">
        <f t="shared" si="78"/>
        <v>żż</v>
      </c>
      <c r="E131" s="69">
        <f t="shared" si="79"/>
        <v>0</v>
      </c>
      <c r="F131" s="69">
        <f t="shared" si="80"/>
        <v>0</v>
      </c>
      <c r="G131" s="188">
        <f t="shared" si="67"/>
        <v>0</v>
      </c>
      <c r="H131" s="288" t="str">
        <f t="shared" ca="1" si="81"/>
        <v/>
      </c>
      <c r="I131" s="288" t="str">
        <f t="shared" si="82"/>
        <v>wstaw lub popraw datę</v>
      </c>
      <c r="J131" s="289" t="str">
        <f t="shared" si="83"/>
        <v>czy pracuje</v>
      </c>
      <c r="K131" s="289"/>
      <c r="L131" s="287" t="str">
        <f t="shared" si="84"/>
        <v/>
      </c>
      <c r="M131" s="83"/>
      <c r="N131" s="84"/>
      <c r="O131" s="286"/>
      <c r="P131" s="94"/>
      <c r="Q131" s="95">
        <v>18</v>
      </c>
      <c r="R131" s="61"/>
      <c r="S131" s="108"/>
      <c r="T131" s="107"/>
      <c r="U131" s="102"/>
      <c r="V131" s="62"/>
      <c r="W131" s="148" t="s">
        <v>68</v>
      </c>
      <c r="X131" s="306" t="s">
        <v>200</v>
      </c>
      <c r="Y131" s="99" t="s">
        <v>104</v>
      </c>
      <c r="Z131" s="100"/>
      <c r="AA131" s="115">
        <f>IF(OR(M131="",N131="",P131=""),0,IF(OR(R131=$A$30,R131=$A$31,R131=$A$32),ROUND(P131/Q131*VLOOKUP(Y131,'stawki wynagrodzeń'!$A$4:$G$17,HLOOKUP(IF(AND(X131=$A$44,W131=$A$40),$A$41,IF(AND(X131=$A$44,W131=$A$41),$A$42,W131)),'stawki wynagrodzeń'!$D$4:$G$5,2,FALSE),FALSE),2),0))</f>
        <v>0</v>
      </c>
      <c r="AB131" s="116">
        <f>IF(OR(M131="",N131="",P131=""),0,IF(OR(R131=$A$30,R131=$A$31,R131=$A$32),ROUND(P131/Q131*VLOOKUP(Y131,'stawki wynagrodzeń'!$I$4:$O$17,HLOOKUP(IF(AND(X131=$A$44,W131=$A$40),$A$41,IF(AND(X131=$A$44,W131=$A$41),$A$42,W131)),'stawki wynagrodzeń'!$D$4:$G$5,2,FALSE),FALSE),2),0))</f>
        <v>0</v>
      </c>
      <c r="AC131" s="89"/>
      <c r="AD131" s="62" t="s">
        <v>80</v>
      </c>
      <c r="AE131" s="58"/>
      <c r="AF131" s="315"/>
      <c r="AG131" s="123"/>
      <c r="AH131" s="117"/>
      <c r="AI131" s="124">
        <f t="shared" ca="1" si="85"/>
        <v>0</v>
      </c>
      <c r="AJ131" s="45"/>
      <c r="AK131" s="127"/>
      <c r="AL131" s="126"/>
      <c r="AM131" s="320">
        <f>IF($R131=$A$30,ROUND(ROUND('stawki wynagrodzeń'!$O$6*AN131,2),0),0)</f>
        <v>0</v>
      </c>
      <c r="AN131" s="128"/>
      <c r="AO131" s="127"/>
      <c r="AP131" s="126"/>
      <c r="AQ131" s="320">
        <f>IF($R131=$A$30,ROUND(ROUND('stawki wynagrodzeń'!$O$6*AR131,2),0),0)</f>
        <v>0</v>
      </c>
      <c r="AR131" s="128"/>
      <c r="AS131" s="127"/>
      <c r="AT131" s="126"/>
      <c r="AU131" s="320">
        <f>IF($R131=$A$30,ROUND(ROUND('stawki wynagrodzeń'!$O$6*AV131,2),0),0)</f>
        <v>0</v>
      </c>
      <c r="AV131" s="128"/>
      <c r="AW131" s="127"/>
      <c r="AX131" s="126"/>
      <c r="AY131" s="320">
        <f>IF($R131=$A$30,ROUND(ROUND('stawki wynagrodzeń'!$O$6*AZ131,2),0),0)</f>
        <v>0</v>
      </c>
      <c r="AZ131" s="128"/>
      <c r="BA131" s="322">
        <f t="shared" si="86"/>
        <v>0</v>
      </c>
      <c r="BB131" s="323">
        <f t="shared" si="87"/>
        <v>0</v>
      </c>
      <c r="BC131" s="127"/>
      <c r="BD131" s="126"/>
      <c r="BE131" s="136">
        <f t="shared" si="88"/>
        <v>0</v>
      </c>
      <c r="BF131" s="137"/>
      <c r="BG131" s="127"/>
      <c r="BH131" s="126"/>
      <c r="BI131" s="136">
        <f t="shared" si="89"/>
        <v>0</v>
      </c>
      <c r="BJ131" s="137"/>
      <c r="BK131" s="127"/>
      <c r="BL131" s="126"/>
      <c r="BM131" s="136">
        <f t="shared" si="90"/>
        <v>0</v>
      </c>
      <c r="BN131" s="137"/>
      <c r="BO131" s="127"/>
      <c r="BP131" s="126"/>
      <c r="BQ131" s="136">
        <f t="shared" si="91"/>
        <v>0</v>
      </c>
      <c r="BR131" s="137"/>
      <c r="BS131" s="127"/>
      <c r="BT131" s="126"/>
      <c r="BU131" s="136">
        <f t="shared" si="69"/>
        <v>0</v>
      </c>
      <c r="BV131" s="137"/>
      <c r="BW131" s="127"/>
      <c r="BX131" s="126"/>
      <c r="BY131" s="136">
        <f t="shared" si="70"/>
        <v>0</v>
      </c>
      <c r="BZ131" s="137"/>
      <c r="CA131" s="127"/>
      <c r="CB131" s="126"/>
      <c r="CC131" s="136">
        <f t="shared" si="71"/>
        <v>0</v>
      </c>
      <c r="CD131" s="137"/>
      <c r="CE131" s="115">
        <f t="shared" si="72"/>
        <v>0</v>
      </c>
      <c r="CF131" s="409">
        <f t="shared" si="73"/>
        <v>0</v>
      </c>
      <c r="CG131" s="411">
        <f t="shared" si="66"/>
        <v>0</v>
      </c>
      <c r="CH131" s="143">
        <f t="shared" si="74"/>
        <v>0</v>
      </c>
      <c r="CI131" s="143">
        <f t="shared" si="75"/>
        <v>0</v>
      </c>
      <c r="CJ131" s="144" t="str">
        <f t="shared" si="76"/>
        <v/>
      </c>
      <c r="CK131" s="34" t="str">
        <f t="shared" si="77"/>
        <v/>
      </c>
      <c r="CL131" s="20"/>
    </row>
    <row r="132" spans="3:90" s="36" customFormat="1" x14ac:dyDescent="0.2">
      <c r="C132" s="37">
        <v>124</v>
      </c>
      <c r="D132" s="75" t="str">
        <f t="shared" si="78"/>
        <v>żż</v>
      </c>
      <c r="E132" s="69">
        <f t="shared" si="79"/>
        <v>0</v>
      </c>
      <c r="F132" s="69">
        <f t="shared" si="80"/>
        <v>0</v>
      </c>
      <c r="G132" s="188">
        <f t="shared" si="67"/>
        <v>0</v>
      </c>
      <c r="H132" s="288" t="str">
        <f t="shared" ca="1" si="81"/>
        <v/>
      </c>
      <c r="I132" s="288" t="str">
        <f t="shared" si="82"/>
        <v>wstaw lub popraw datę</v>
      </c>
      <c r="J132" s="289" t="str">
        <f t="shared" si="83"/>
        <v>czy pracuje</v>
      </c>
      <c r="K132" s="289"/>
      <c r="L132" s="287" t="str">
        <f t="shared" si="84"/>
        <v/>
      </c>
      <c r="M132" s="83"/>
      <c r="N132" s="84"/>
      <c r="O132" s="286"/>
      <c r="P132" s="94"/>
      <c r="Q132" s="95">
        <v>18</v>
      </c>
      <c r="R132" s="61"/>
      <c r="S132" s="108"/>
      <c r="T132" s="107"/>
      <c r="U132" s="102"/>
      <c r="V132" s="62"/>
      <c r="W132" s="148" t="s">
        <v>68</v>
      </c>
      <c r="X132" s="306" t="s">
        <v>200</v>
      </c>
      <c r="Y132" s="99" t="s">
        <v>104</v>
      </c>
      <c r="Z132" s="100"/>
      <c r="AA132" s="115">
        <f>IF(OR(M132="",N132="",P132=""),0,IF(OR(R132=$A$30,R132=$A$31,R132=$A$32),ROUND(P132/Q132*VLOOKUP(Y132,'stawki wynagrodzeń'!$A$4:$G$17,HLOOKUP(IF(AND(X132=$A$44,W132=$A$40),$A$41,IF(AND(X132=$A$44,W132=$A$41),$A$42,W132)),'stawki wynagrodzeń'!$D$4:$G$5,2,FALSE),FALSE),2),0))</f>
        <v>0</v>
      </c>
      <c r="AB132" s="116">
        <f>IF(OR(M132="",N132="",P132=""),0,IF(OR(R132=$A$30,R132=$A$31,R132=$A$32),ROUND(P132/Q132*VLOOKUP(Y132,'stawki wynagrodzeń'!$I$4:$O$17,HLOOKUP(IF(AND(X132=$A$44,W132=$A$40),$A$41,IF(AND(X132=$A$44,W132=$A$41),$A$42,W132)),'stawki wynagrodzeń'!$D$4:$G$5,2,FALSE),FALSE),2),0))</f>
        <v>0</v>
      </c>
      <c r="AC132" s="89"/>
      <c r="AD132" s="62" t="s">
        <v>80</v>
      </c>
      <c r="AE132" s="58"/>
      <c r="AF132" s="315"/>
      <c r="AG132" s="123"/>
      <c r="AH132" s="117"/>
      <c r="AI132" s="124">
        <f t="shared" ca="1" si="85"/>
        <v>0</v>
      </c>
      <c r="AJ132" s="45"/>
      <c r="AK132" s="127"/>
      <c r="AL132" s="126"/>
      <c r="AM132" s="320">
        <f>IF($R132=$A$30,ROUND(ROUND('stawki wynagrodzeń'!$O$6*AN132,2),0),0)</f>
        <v>0</v>
      </c>
      <c r="AN132" s="128"/>
      <c r="AO132" s="127"/>
      <c r="AP132" s="126"/>
      <c r="AQ132" s="320">
        <f>IF($R132=$A$30,ROUND(ROUND('stawki wynagrodzeń'!$O$6*AR132,2),0),0)</f>
        <v>0</v>
      </c>
      <c r="AR132" s="128"/>
      <c r="AS132" s="127"/>
      <c r="AT132" s="126"/>
      <c r="AU132" s="320">
        <f>IF($R132=$A$30,ROUND(ROUND('stawki wynagrodzeń'!$O$6*AV132,2),0),0)</f>
        <v>0</v>
      </c>
      <c r="AV132" s="128"/>
      <c r="AW132" s="127"/>
      <c r="AX132" s="126"/>
      <c r="AY132" s="320">
        <f>IF($R132=$A$30,ROUND(ROUND('stawki wynagrodzeń'!$O$6*AZ132,2),0),0)</f>
        <v>0</v>
      </c>
      <c r="AZ132" s="128"/>
      <c r="BA132" s="322">
        <f t="shared" si="86"/>
        <v>0</v>
      </c>
      <c r="BB132" s="323">
        <f t="shared" si="87"/>
        <v>0</v>
      </c>
      <c r="BC132" s="127"/>
      <c r="BD132" s="126"/>
      <c r="BE132" s="136">
        <f t="shared" si="88"/>
        <v>0</v>
      </c>
      <c r="BF132" s="137"/>
      <c r="BG132" s="127"/>
      <c r="BH132" s="126"/>
      <c r="BI132" s="136">
        <f t="shared" si="89"/>
        <v>0</v>
      </c>
      <c r="BJ132" s="137"/>
      <c r="BK132" s="127"/>
      <c r="BL132" s="126"/>
      <c r="BM132" s="136">
        <f t="shared" si="90"/>
        <v>0</v>
      </c>
      <c r="BN132" s="137"/>
      <c r="BO132" s="127"/>
      <c r="BP132" s="126"/>
      <c r="BQ132" s="136">
        <f t="shared" si="91"/>
        <v>0</v>
      </c>
      <c r="BR132" s="137"/>
      <c r="BS132" s="127"/>
      <c r="BT132" s="126"/>
      <c r="BU132" s="136">
        <f t="shared" si="69"/>
        <v>0</v>
      </c>
      <c r="BV132" s="137"/>
      <c r="BW132" s="127"/>
      <c r="BX132" s="126"/>
      <c r="BY132" s="136">
        <f t="shared" si="70"/>
        <v>0</v>
      </c>
      <c r="BZ132" s="137"/>
      <c r="CA132" s="127"/>
      <c r="CB132" s="126"/>
      <c r="CC132" s="136">
        <f t="shared" si="71"/>
        <v>0</v>
      </c>
      <c r="CD132" s="137"/>
      <c r="CE132" s="115">
        <f t="shared" si="72"/>
        <v>0</v>
      </c>
      <c r="CF132" s="409">
        <f t="shared" si="73"/>
        <v>0</v>
      </c>
      <c r="CG132" s="411">
        <f t="shared" si="66"/>
        <v>0</v>
      </c>
      <c r="CH132" s="143">
        <f t="shared" si="74"/>
        <v>0</v>
      </c>
      <c r="CI132" s="143">
        <f t="shared" si="75"/>
        <v>0</v>
      </c>
      <c r="CJ132" s="144" t="str">
        <f t="shared" si="76"/>
        <v/>
      </c>
      <c r="CK132" s="34" t="str">
        <f t="shared" si="77"/>
        <v/>
      </c>
      <c r="CL132" s="20"/>
    </row>
    <row r="133" spans="3:90" s="36" customFormat="1" x14ac:dyDescent="0.2">
      <c r="C133" s="37">
        <v>125</v>
      </c>
      <c r="D133" s="75" t="str">
        <f t="shared" si="78"/>
        <v>żż</v>
      </c>
      <c r="E133" s="69">
        <f t="shared" si="79"/>
        <v>0</v>
      </c>
      <c r="F133" s="69">
        <f t="shared" si="80"/>
        <v>0</v>
      </c>
      <c r="G133" s="188">
        <f t="shared" si="67"/>
        <v>0</v>
      </c>
      <c r="H133" s="288" t="str">
        <f t="shared" ca="1" si="81"/>
        <v/>
      </c>
      <c r="I133" s="288" t="str">
        <f t="shared" si="82"/>
        <v>wstaw lub popraw datę</v>
      </c>
      <c r="J133" s="289" t="str">
        <f t="shared" si="83"/>
        <v>czy pracuje</v>
      </c>
      <c r="K133" s="289"/>
      <c r="L133" s="287" t="str">
        <f t="shared" si="84"/>
        <v/>
      </c>
      <c r="M133" s="83"/>
      <c r="N133" s="84"/>
      <c r="O133" s="286"/>
      <c r="P133" s="94"/>
      <c r="Q133" s="95">
        <v>18</v>
      </c>
      <c r="R133" s="61"/>
      <c r="S133" s="108"/>
      <c r="T133" s="107"/>
      <c r="U133" s="102"/>
      <c r="V133" s="62"/>
      <c r="W133" s="148" t="s">
        <v>68</v>
      </c>
      <c r="X133" s="306" t="s">
        <v>200</v>
      </c>
      <c r="Y133" s="99" t="s">
        <v>104</v>
      </c>
      <c r="Z133" s="100"/>
      <c r="AA133" s="115">
        <f>IF(OR(M133="",N133="",P133=""),0,IF(OR(R133=$A$30,R133=$A$31,R133=$A$32),ROUND(P133/Q133*VLOOKUP(Y133,'stawki wynagrodzeń'!$A$4:$G$17,HLOOKUP(IF(AND(X133=$A$44,W133=$A$40),$A$41,IF(AND(X133=$A$44,W133=$A$41),$A$42,W133)),'stawki wynagrodzeń'!$D$4:$G$5,2,FALSE),FALSE),2),0))</f>
        <v>0</v>
      </c>
      <c r="AB133" s="116">
        <f>IF(OR(M133="",N133="",P133=""),0,IF(OR(R133=$A$30,R133=$A$31,R133=$A$32),ROUND(P133/Q133*VLOOKUP(Y133,'stawki wynagrodzeń'!$I$4:$O$17,HLOOKUP(IF(AND(X133=$A$44,W133=$A$40),$A$41,IF(AND(X133=$A$44,W133=$A$41),$A$42,W133)),'stawki wynagrodzeń'!$D$4:$G$5,2,FALSE),FALSE),2),0))</f>
        <v>0</v>
      </c>
      <c r="AC133" s="89"/>
      <c r="AD133" s="62" t="s">
        <v>80</v>
      </c>
      <c r="AE133" s="58"/>
      <c r="AF133" s="315"/>
      <c r="AG133" s="123"/>
      <c r="AH133" s="117"/>
      <c r="AI133" s="124">
        <f t="shared" ca="1" si="85"/>
        <v>0</v>
      </c>
      <c r="AJ133" s="45"/>
      <c r="AK133" s="127"/>
      <c r="AL133" s="126"/>
      <c r="AM133" s="320">
        <f>IF($R133=$A$30,ROUND(ROUND('stawki wynagrodzeń'!$O$6*AN133,2),0),0)</f>
        <v>0</v>
      </c>
      <c r="AN133" s="128"/>
      <c r="AO133" s="127"/>
      <c r="AP133" s="126"/>
      <c r="AQ133" s="320">
        <f>IF($R133=$A$30,ROUND(ROUND('stawki wynagrodzeń'!$O$6*AR133,2),0),0)</f>
        <v>0</v>
      </c>
      <c r="AR133" s="128"/>
      <c r="AS133" s="127"/>
      <c r="AT133" s="126"/>
      <c r="AU133" s="320">
        <f>IF($R133=$A$30,ROUND(ROUND('stawki wynagrodzeń'!$O$6*AV133,2),0),0)</f>
        <v>0</v>
      </c>
      <c r="AV133" s="128"/>
      <c r="AW133" s="127"/>
      <c r="AX133" s="126"/>
      <c r="AY133" s="320">
        <f>IF($R133=$A$30,ROUND(ROUND('stawki wynagrodzeń'!$O$6*AZ133,2),0),0)</f>
        <v>0</v>
      </c>
      <c r="AZ133" s="128"/>
      <c r="BA133" s="322">
        <f t="shared" si="86"/>
        <v>0</v>
      </c>
      <c r="BB133" s="323">
        <f t="shared" si="87"/>
        <v>0</v>
      </c>
      <c r="BC133" s="127"/>
      <c r="BD133" s="126"/>
      <c r="BE133" s="136">
        <f t="shared" si="88"/>
        <v>0</v>
      </c>
      <c r="BF133" s="137"/>
      <c r="BG133" s="127"/>
      <c r="BH133" s="126"/>
      <c r="BI133" s="136">
        <f t="shared" si="89"/>
        <v>0</v>
      </c>
      <c r="BJ133" s="137"/>
      <c r="BK133" s="127"/>
      <c r="BL133" s="126"/>
      <c r="BM133" s="136">
        <f t="shared" si="90"/>
        <v>0</v>
      </c>
      <c r="BN133" s="137"/>
      <c r="BO133" s="127"/>
      <c r="BP133" s="126"/>
      <c r="BQ133" s="136">
        <f t="shared" si="91"/>
        <v>0</v>
      </c>
      <c r="BR133" s="137"/>
      <c r="BS133" s="127"/>
      <c r="BT133" s="126"/>
      <c r="BU133" s="136">
        <f t="shared" si="69"/>
        <v>0</v>
      </c>
      <c r="BV133" s="137"/>
      <c r="BW133" s="127"/>
      <c r="BX133" s="126"/>
      <c r="BY133" s="136">
        <f t="shared" si="70"/>
        <v>0</v>
      </c>
      <c r="BZ133" s="137"/>
      <c r="CA133" s="127"/>
      <c r="CB133" s="126"/>
      <c r="CC133" s="136">
        <f t="shared" si="71"/>
        <v>0</v>
      </c>
      <c r="CD133" s="137"/>
      <c r="CE133" s="115">
        <f t="shared" si="72"/>
        <v>0</v>
      </c>
      <c r="CF133" s="409">
        <f t="shared" si="73"/>
        <v>0</v>
      </c>
      <c r="CG133" s="411">
        <f t="shared" si="66"/>
        <v>0</v>
      </c>
      <c r="CH133" s="143">
        <f t="shared" si="74"/>
        <v>0</v>
      </c>
      <c r="CI133" s="143">
        <f t="shared" si="75"/>
        <v>0</v>
      </c>
      <c r="CJ133" s="144" t="str">
        <f t="shared" si="76"/>
        <v/>
      </c>
      <c r="CK133" s="34" t="str">
        <f t="shared" si="77"/>
        <v/>
      </c>
      <c r="CL133" s="20"/>
    </row>
    <row r="134" spans="3:90" s="36" customFormat="1" x14ac:dyDescent="0.2">
      <c r="C134" s="37">
        <v>126</v>
      </c>
      <c r="D134" s="75" t="str">
        <f t="shared" si="78"/>
        <v>żż</v>
      </c>
      <c r="E134" s="69">
        <f t="shared" si="79"/>
        <v>0</v>
      </c>
      <c r="F134" s="69">
        <f t="shared" si="80"/>
        <v>0</v>
      </c>
      <c r="G134" s="188">
        <f t="shared" si="67"/>
        <v>0</v>
      </c>
      <c r="H134" s="288" t="str">
        <f t="shared" ca="1" si="81"/>
        <v/>
      </c>
      <c r="I134" s="288" t="str">
        <f t="shared" si="82"/>
        <v>wstaw lub popraw datę</v>
      </c>
      <c r="J134" s="289" t="str">
        <f t="shared" si="83"/>
        <v>czy pracuje</v>
      </c>
      <c r="K134" s="289"/>
      <c r="L134" s="287" t="str">
        <f t="shared" si="84"/>
        <v/>
      </c>
      <c r="M134" s="83"/>
      <c r="N134" s="84"/>
      <c r="O134" s="286"/>
      <c r="P134" s="94"/>
      <c r="Q134" s="95">
        <v>18</v>
      </c>
      <c r="R134" s="61"/>
      <c r="S134" s="108"/>
      <c r="T134" s="107"/>
      <c r="U134" s="102"/>
      <c r="V134" s="62"/>
      <c r="W134" s="148" t="s">
        <v>68</v>
      </c>
      <c r="X134" s="306" t="s">
        <v>200</v>
      </c>
      <c r="Y134" s="99" t="s">
        <v>104</v>
      </c>
      <c r="Z134" s="100"/>
      <c r="AA134" s="115">
        <f>IF(OR(M134="",N134="",P134=""),0,IF(OR(R134=$A$30,R134=$A$31,R134=$A$32),ROUND(P134/Q134*VLOOKUP(Y134,'stawki wynagrodzeń'!$A$4:$G$17,HLOOKUP(IF(AND(X134=$A$44,W134=$A$40),$A$41,IF(AND(X134=$A$44,W134=$A$41),$A$42,W134)),'stawki wynagrodzeń'!$D$4:$G$5,2,FALSE),FALSE),2),0))</f>
        <v>0</v>
      </c>
      <c r="AB134" s="116">
        <f>IF(OR(M134="",N134="",P134=""),0,IF(OR(R134=$A$30,R134=$A$31,R134=$A$32),ROUND(P134/Q134*VLOOKUP(Y134,'stawki wynagrodzeń'!$I$4:$O$17,HLOOKUP(IF(AND(X134=$A$44,W134=$A$40),$A$41,IF(AND(X134=$A$44,W134=$A$41),$A$42,W134)),'stawki wynagrodzeń'!$D$4:$G$5,2,FALSE),FALSE),2),0))</f>
        <v>0</v>
      </c>
      <c r="AC134" s="89"/>
      <c r="AD134" s="62" t="s">
        <v>80</v>
      </c>
      <c r="AE134" s="58"/>
      <c r="AF134" s="315"/>
      <c r="AG134" s="123"/>
      <c r="AH134" s="117"/>
      <c r="AI134" s="124">
        <f t="shared" ca="1" si="85"/>
        <v>0</v>
      </c>
      <c r="AJ134" s="45"/>
      <c r="AK134" s="127"/>
      <c r="AL134" s="126"/>
      <c r="AM134" s="320">
        <f>IF($R134=$A$30,ROUND(ROUND('stawki wynagrodzeń'!$O$6*AN134,2),0),0)</f>
        <v>0</v>
      </c>
      <c r="AN134" s="128"/>
      <c r="AO134" s="127"/>
      <c r="AP134" s="126"/>
      <c r="AQ134" s="320">
        <f>IF($R134=$A$30,ROUND(ROUND('stawki wynagrodzeń'!$O$6*AR134,2),0),0)</f>
        <v>0</v>
      </c>
      <c r="AR134" s="128"/>
      <c r="AS134" s="127"/>
      <c r="AT134" s="126"/>
      <c r="AU134" s="320">
        <f>IF($R134=$A$30,ROUND(ROUND('stawki wynagrodzeń'!$O$6*AV134,2),0),0)</f>
        <v>0</v>
      </c>
      <c r="AV134" s="128"/>
      <c r="AW134" s="127"/>
      <c r="AX134" s="126"/>
      <c r="AY134" s="320">
        <f>IF($R134=$A$30,ROUND(ROUND('stawki wynagrodzeń'!$O$6*AZ134,2),0),0)</f>
        <v>0</v>
      </c>
      <c r="AZ134" s="128"/>
      <c r="BA134" s="322">
        <f t="shared" si="86"/>
        <v>0</v>
      </c>
      <c r="BB134" s="323">
        <f t="shared" si="87"/>
        <v>0</v>
      </c>
      <c r="BC134" s="127"/>
      <c r="BD134" s="126"/>
      <c r="BE134" s="136">
        <f t="shared" si="88"/>
        <v>0</v>
      </c>
      <c r="BF134" s="137"/>
      <c r="BG134" s="127"/>
      <c r="BH134" s="126"/>
      <c r="BI134" s="136">
        <f t="shared" si="89"/>
        <v>0</v>
      </c>
      <c r="BJ134" s="137"/>
      <c r="BK134" s="127"/>
      <c r="BL134" s="126"/>
      <c r="BM134" s="136">
        <f t="shared" si="90"/>
        <v>0</v>
      </c>
      <c r="BN134" s="137"/>
      <c r="BO134" s="127"/>
      <c r="BP134" s="126"/>
      <c r="BQ134" s="136">
        <f t="shared" si="91"/>
        <v>0</v>
      </c>
      <c r="BR134" s="137"/>
      <c r="BS134" s="127"/>
      <c r="BT134" s="126"/>
      <c r="BU134" s="136">
        <f t="shared" si="69"/>
        <v>0</v>
      </c>
      <c r="BV134" s="137"/>
      <c r="BW134" s="127"/>
      <c r="BX134" s="126"/>
      <c r="BY134" s="136">
        <f t="shared" si="70"/>
        <v>0</v>
      </c>
      <c r="BZ134" s="137"/>
      <c r="CA134" s="127"/>
      <c r="CB134" s="126"/>
      <c r="CC134" s="136">
        <f t="shared" si="71"/>
        <v>0</v>
      </c>
      <c r="CD134" s="137"/>
      <c r="CE134" s="115">
        <f t="shared" si="72"/>
        <v>0</v>
      </c>
      <c r="CF134" s="409">
        <f t="shared" si="73"/>
        <v>0</v>
      </c>
      <c r="CG134" s="411">
        <f t="shared" si="66"/>
        <v>0</v>
      </c>
      <c r="CH134" s="143">
        <f t="shared" si="74"/>
        <v>0</v>
      </c>
      <c r="CI134" s="143">
        <f t="shared" si="75"/>
        <v>0</v>
      </c>
      <c r="CJ134" s="144" t="str">
        <f t="shared" si="76"/>
        <v/>
      </c>
      <c r="CK134" s="34" t="str">
        <f t="shared" si="77"/>
        <v/>
      </c>
      <c r="CL134" s="20"/>
    </row>
    <row r="135" spans="3:90" s="36" customFormat="1" x14ac:dyDescent="0.2">
      <c r="C135" s="37">
        <v>127</v>
      </c>
      <c r="D135" s="75" t="str">
        <f t="shared" si="78"/>
        <v>żż</v>
      </c>
      <c r="E135" s="69">
        <f t="shared" si="79"/>
        <v>0</v>
      </c>
      <c r="F135" s="69">
        <f t="shared" si="80"/>
        <v>0</v>
      </c>
      <c r="G135" s="188">
        <f t="shared" si="67"/>
        <v>0</v>
      </c>
      <c r="H135" s="288" t="str">
        <f t="shared" ca="1" si="81"/>
        <v/>
      </c>
      <c r="I135" s="288" t="str">
        <f t="shared" si="82"/>
        <v>wstaw lub popraw datę</v>
      </c>
      <c r="J135" s="289" t="str">
        <f t="shared" si="83"/>
        <v>czy pracuje</v>
      </c>
      <c r="K135" s="289"/>
      <c r="L135" s="287" t="str">
        <f t="shared" si="84"/>
        <v/>
      </c>
      <c r="M135" s="83"/>
      <c r="N135" s="84"/>
      <c r="O135" s="286"/>
      <c r="P135" s="94"/>
      <c r="Q135" s="95">
        <v>18</v>
      </c>
      <c r="R135" s="61"/>
      <c r="S135" s="108"/>
      <c r="T135" s="107"/>
      <c r="U135" s="102"/>
      <c r="V135" s="62"/>
      <c r="W135" s="148" t="s">
        <v>68</v>
      </c>
      <c r="X135" s="306" t="s">
        <v>200</v>
      </c>
      <c r="Y135" s="99" t="s">
        <v>104</v>
      </c>
      <c r="Z135" s="100"/>
      <c r="AA135" s="115">
        <f>IF(OR(M135="",N135="",P135=""),0,IF(OR(R135=$A$30,R135=$A$31,R135=$A$32),ROUND(P135/Q135*VLOOKUP(Y135,'stawki wynagrodzeń'!$A$4:$G$17,HLOOKUP(IF(AND(X135=$A$44,W135=$A$40),$A$41,IF(AND(X135=$A$44,W135=$A$41),$A$42,W135)),'stawki wynagrodzeń'!$D$4:$G$5,2,FALSE),FALSE),2),0))</f>
        <v>0</v>
      </c>
      <c r="AB135" s="116">
        <f>IF(OR(M135="",N135="",P135=""),0,IF(OR(R135=$A$30,R135=$A$31,R135=$A$32),ROUND(P135/Q135*VLOOKUP(Y135,'stawki wynagrodzeń'!$I$4:$O$17,HLOOKUP(IF(AND(X135=$A$44,W135=$A$40),$A$41,IF(AND(X135=$A$44,W135=$A$41),$A$42,W135)),'stawki wynagrodzeń'!$D$4:$G$5,2,FALSE),FALSE),2),0))</f>
        <v>0</v>
      </c>
      <c r="AC135" s="89"/>
      <c r="AD135" s="62" t="s">
        <v>80</v>
      </c>
      <c r="AE135" s="58"/>
      <c r="AF135" s="315"/>
      <c r="AG135" s="123"/>
      <c r="AH135" s="117"/>
      <c r="AI135" s="124">
        <f t="shared" ca="1" si="85"/>
        <v>0</v>
      </c>
      <c r="AJ135" s="45"/>
      <c r="AK135" s="127"/>
      <c r="AL135" s="126"/>
      <c r="AM135" s="320">
        <f>IF($R135=$A$30,ROUND(ROUND('stawki wynagrodzeń'!$O$6*AN135,2),0),0)</f>
        <v>0</v>
      </c>
      <c r="AN135" s="128"/>
      <c r="AO135" s="127"/>
      <c r="AP135" s="126"/>
      <c r="AQ135" s="320">
        <f>IF($R135=$A$30,ROUND(ROUND('stawki wynagrodzeń'!$O$6*AR135,2),0),0)</f>
        <v>0</v>
      </c>
      <c r="AR135" s="128"/>
      <c r="AS135" s="127"/>
      <c r="AT135" s="126"/>
      <c r="AU135" s="320">
        <f>IF($R135=$A$30,ROUND(ROUND('stawki wynagrodzeń'!$O$6*AV135,2),0),0)</f>
        <v>0</v>
      </c>
      <c r="AV135" s="128"/>
      <c r="AW135" s="127"/>
      <c r="AX135" s="126"/>
      <c r="AY135" s="320">
        <f>IF($R135=$A$30,ROUND(ROUND('stawki wynagrodzeń'!$O$6*AZ135,2),0),0)</f>
        <v>0</v>
      </c>
      <c r="AZ135" s="128"/>
      <c r="BA135" s="322">
        <f t="shared" si="86"/>
        <v>0</v>
      </c>
      <c r="BB135" s="323">
        <f t="shared" si="87"/>
        <v>0</v>
      </c>
      <c r="BC135" s="127"/>
      <c r="BD135" s="126"/>
      <c r="BE135" s="136">
        <f t="shared" si="88"/>
        <v>0</v>
      </c>
      <c r="BF135" s="137"/>
      <c r="BG135" s="127"/>
      <c r="BH135" s="126"/>
      <c r="BI135" s="136">
        <f t="shared" si="89"/>
        <v>0</v>
      </c>
      <c r="BJ135" s="137"/>
      <c r="BK135" s="127"/>
      <c r="BL135" s="126"/>
      <c r="BM135" s="136">
        <f t="shared" si="90"/>
        <v>0</v>
      </c>
      <c r="BN135" s="137"/>
      <c r="BO135" s="127"/>
      <c r="BP135" s="126"/>
      <c r="BQ135" s="136">
        <f t="shared" si="91"/>
        <v>0</v>
      </c>
      <c r="BR135" s="137"/>
      <c r="BS135" s="127"/>
      <c r="BT135" s="126"/>
      <c r="BU135" s="136">
        <f t="shared" si="69"/>
        <v>0</v>
      </c>
      <c r="BV135" s="137"/>
      <c r="BW135" s="127"/>
      <c r="BX135" s="126"/>
      <c r="BY135" s="136">
        <f t="shared" si="70"/>
        <v>0</v>
      </c>
      <c r="BZ135" s="137"/>
      <c r="CA135" s="127"/>
      <c r="CB135" s="126"/>
      <c r="CC135" s="136">
        <f t="shared" si="71"/>
        <v>0</v>
      </c>
      <c r="CD135" s="137"/>
      <c r="CE135" s="115">
        <f t="shared" si="72"/>
        <v>0</v>
      </c>
      <c r="CF135" s="409">
        <f t="shared" si="73"/>
        <v>0</v>
      </c>
      <c r="CG135" s="411">
        <f t="shared" si="66"/>
        <v>0</v>
      </c>
      <c r="CH135" s="143">
        <f t="shared" si="74"/>
        <v>0</v>
      </c>
      <c r="CI135" s="143">
        <f t="shared" si="75"/>
        <v>0</v>
      </c>
      <c r="CJ135" s="144" t="str">
        <f t="shared" si="76"/>
        <v/>
      </c>
      <c r="CK135" s="34" t="str">
        <f t="shared" si="77"/>
        <v/>
      </c>
      <c r="CL135" s="20"/>
    </row>
    <row r="136" spans="3:90" s="36" customFormat="1" x14ac:dyDescent="0.2">
      <c r="C136" s="37">
        <v>128</v>
      </c>
      <c r="D136" s="75" t="str">
        <f t="shared" si="78"/>
        <v>żż</v>
      </c>
      <c r="E136" s="69">
        <f t="shared" si="79"/>
        <v>0</v>
      </c>
      <c r="F136" s="69">
        <f t="shared" si="80"/>
        <v>0</v>
      </c>
      <c r="G136" s="188">
        <f t="shared" si="67"/>
        <v>0</v>
      </c>
      <c r="H136" s="288" t="str">
        <f t="shared" ca="1" si="81"/>
        <v/>
      </c>
      <c r="I136" s="288" t="str">
        <f t="shared" si="82"/>
        <v>wstaw lub popraw datę</v>
      </c>
      <c r="J136" s="289" t="str">
        <f t="shared" si="83"/>
        <v>czy pracuje</v>
      </c>
      <c r="K136" s="289"/>
      <c r="L136" s="287" t="str">
        <f t="shared" si="84"/>
        <v/>
      </c>
      <c r="M136" s="83"/>
      <c r="N136" s="84"/>
      <c r="O136" s="286"/>
      <c r="P136" s="94"/>
      <c r="Q136" s="95">
        <v>18</v>
      </c>
      <c r="R136" s="61"/>
      <c r="S136" s="108"/>
      <c r="T136" s="107"/>
      <c r="U136" s="102"/>
      <c r="V136" s="62"/>
      <c r="W136" s="148" t="s">
        <v>68</v>
      </c>
      <c r="X136" s="306" t="s">
        <v>200</v>
      </c>
      <c r="Y136" s="99" t="s">
        <v>104</v>
      </c>
      <c r="Z136" s="100"/>
      <c r="AA136" s="115">
        <f>IF(OR(M136="",N136="",P136=""),0,IF(OR(R136=$A$30,R136=$A$31,R136=$A$32),ROUND(P136/Q136*VLOOKUP(Y136,'stawki wynagrodzeń'!$A$4:$G$17,HLOOKUP(IF(AND(X136=$A$44,W136=$A$40),$A$41,IF(AND(X136=$A$44,W136=$A$41),$A$42,W136)),'stawki wynagrodzeń'!$D$4:$G$5,2,FALSE),FALSE),2),0))</f>
        <v>0</v>
      </c>
      <c r="AB136" s="116">
        <f>IF(OR(M136="",N136="",P136=""),0,IF(OR(R136=$A$30,R136=$A$31,R136=$A$32),ROUND(P136/Q136*VLOOKUP(Y136,'stawki wynagrodzeń'!$I$4:$O$17,HLOOKUP(IF(AND(X136=$A$44,W136=$A$40),$A$41,IF(AND(X136=$A$44,W136=$A$41),$A$42,W136)),'stawki wynagrodzeń'!$D$4:$G$5,2,FALSE),FALSE),2),0))</f>
        <v>0</v>
      </c>
      <c r="AC136" s="89"/>
      <c r="AD136" s="62" t="s">
        <v>80</v>
      </c>
      <c r="AE136" s="58"/>
      <c r="AF136" s="315"/>
      <c r="AG136" s="123"/>
      <c r="AH136" s="117"/>
      <c r="AI136" s="124">
        <f t="shared" ca="1" si="85"/>
        <v>0</v>
      </c>
      <c r="AJ136" s="45"/>
      <c r="AK136" s="127"/>
      <c r="AL136" s="126"/>
      <c r="AM136" s="320">
        <f>IF($R136=$A$30,ROUND(ROUND('stawki wynagrodzeń'!$O$6*AN136,2),0),0)</f>
        <v>0</v>
      </c>
      <c r="AN136" s="128"/>
      <c r="AO136" s="127"/>
      <c r="AP136" s="126"/>
      <c r="AQ136" s="320">
        <f>IF($R136=$A$30,ROUND(ROUND('stawki wynagrodzeń'!$O$6*AR136,2),0),0)</f>
        <v>0</v>
      </c>
      <c r="AR136" s="128"/>
      <c r="AS136" s="127"/>
      <c r="AT136" s="126"/>
      <c r="AU136" s="320">
        <f>IF($R136=$A$30,ROUND(ROUND('stawki wynagrodzeń'!$O$6*AV136,2),0),0)</f>
        <v>0</v>
      </c>
      <c r="AV136" s="128"/>
      <c r="AW136" s="127"/>
      <c r="AX136" s="126"/>
      <c r="AY136" s="320">
        <f>IF($R136=$A$30,ROUND(ROUND('stawki wynagrodzeń'!$O$6*AZ136,2),0),0)</f>
        <v>0</v>
      </c>
      <c r="AZ136" s="128"/>
      <c r="BA136" s="322">
        <f t="shared" si="86"/>
        <v>0</v>
      </c>
      <c r="BB136" s="323">
        <f t="shared" si="87"/>
        <v>0</v>
      </c>
      <c r="BC136" s="127"/>
      <c r="BD136" s="126"/>
      <c r="BE136" s="136">
        <f t="shared" si="88"/>
        <v>0</v>
      </c>
      <c r="BF136" s="137"/>
      <c r="BG136" s="127"/>
      <c r="BH136" s="126"/>
      <c r="BI136" s="136">
        <f t="shared" si="89"/>
        <v>0</v>
      </c>
      <c r="BJ136" s="137"/>
      <c r="BK136" s="127"/>
      <c r="BL136" s="126"/>
      <c r="BM136" s="136">
        <f t="shared" si="90"/>
        <v>0</v>
      </c>
      <c r="BN136" s="137"/>
      <c r="BO136" s="127"/>
      <c r="BP136" s="126"/>
      <c r="BQ136" s="136">
        <f t="shared" si="91"/>
        <v>0</v>
      </c>
      <c r="BR136" s="137"/>
      <c r="BS136" s="127"/>
      <c r="BT136" s="126"/>
      <c r="BU136" s="136">
        <f t="shared" si="69"/>
        <v>0</v>
      </c>
      <c r="BV136" s="137"/>
      <c r="BW136" s="127"/>
      <c r="BX136" s="126"/>
      <c r="BY136" s="136">
        <f t="shared" si="70"/>
        <v>0</v>
      </c>
      <c r="BZ136" s="137"/>
      <c r="CA136" s="127"/>
      <c r="CB136" s="126"/>
      <c r="CC136" s="136">
        <f t="shared" si="71"/>
        <v>0</v>
      </c>
      <c r="CD136" s="137"/>
      <c r="CE136" s="115">
        <f t="shared" si="72"/>
        <v>0</v>
      </c>
      <c r="CF136" s="409">
        <f t="shared" si="73"/>
        <v>0</v>
      </c>
      <c r="CG136" s="411">
        <f t="shared" si="66"/>
        <v>0</v>
      </c>
      <c r="CH136" s="143">
        <f t="shared" si="74"/>
        <v>0</v>
      </c>
      <c r="CI136" s="143">
        <f t="shared" si="75"/>
        <v>0</v>
      </c>
      <c r="CJ136" s="144" t="str">
        <f t="shared" si="76"/>
        <v/>
      </c>
      <c r="CK136" s="34" t="str">
        <f t="shared" si="77"/>
        <v/>
      </c>
      <c r="CL136" s="20"/>
    </row>
    <row r="137" spans="3:90" s="36" customFormat="1" x14ac:dyDescent="0.2">
      <c r="C137" s="37">
        <v>129</v>
      </c>
      <c r="D137" s="75" t="str">
        <f t="shared" ref="D137:D158" si="92">IF(OR(M137="",N137=""),"żż",CONCATENATE(M137," ",N137))</f>
        <v>żż</v>
      </c>
      <c r="E137" s="69">
        <f t="shared" ref="E137:E158" si="93">IF(S137="",0,VLOOKUP(S137,$A$17:$B$28,2,FALSE))</f>
        <v>0</v>
      </c>
      <c r="F137" s="69">
        <f t="shared" ref="F137:F158" si="94">IF(U137="",0,VLOOKUP(U137,$A$17:$B$28,2,FALSE))</f>
        <v>0</v>
      </c>
      <c r="G137" s="188">
        <f t="shared" si="67"/>
        <v>0</v>
      </c>
      <c r="H137" s="288" t="str">
        <f t="shared" ref="H137:H158" ca="1" si="95">IF(AND(R137&lt;&gt;$A$30,OR(AND($AE$2&gt;7,$AE$2&lt;12,AF137&lt;&gt;""),AND(OR($AE$2&gt;11,$AE$2&lt;4),AG137&lt;&gt;""),AND($AE$2&gt;3,$AE$2&lt;8,AH137&lt;&gt;""),AJ137&lt;&gt;"",AN137&lt;&gt;"",AR137&lt;&gt;"",AV137&lt;&gt;"",BF137&lt;&gt;"",BJ137&lt;&gt;"",BN137&lt;&gt;"",CD137&lt;&gt;"")),"nie peł. ob.-usuń dodatki","")</f>
        <v/>
      </c>
      <c r="I137" s="288" t="str">
        <f t="shared" ref="I137:I158" si="96">IF(AND(S137&lt;&gt;"",T137&lt;&gt;"",U137&lt;&gt;"",V137&lt;&gt;""),IF(V137&lt;T137,"rok Do mniejszy od roku Od",IF(AND(V137=T137,F137&lt;E137),"m-c Do mniejszy od m-ca Od","")),IF(AND(R137=$A$30,S137="",T137="",U137="",V137=""),"","wstaw lub popraw datę"))</f>
        <v>wstaw lub popraw datę</v>
      </c>
      <c r="J137" s="289" t="str">
        <f t="shared" ref="J137:J158" si="97">IF(R137="","czy pracuje",IF(I137&lt;&gt;"",I137,IF(W137="","stopień awansu",IF(Y137="","kwalifikacje",IF(AC137="","% stażu pracy",IF(AD137="","m-c zmiany stażu",""))))))</f>
        <v>czy pracuje</v>
      </c>
      <c r="K137" s="289"/>
      <c r="L137" s="287" t="str">
        <f t="shared" ref="L137:L158" si="98">IF(AND(M137="",N137=""),"",IF(M137="","nazwisko",IF(N137="","imię",IF(O137="","stanowisko",IF(P137="","realizowane godziny",IF(Q137="","pensum",IF(J137&lt;&gt;"",J137,IF(H137&lt;&gt;"",H137,$A$77))))))))</f>
        <v/>
      </c>
      <c r="M137" s="83"/>
      <c r="N137" s="84"/>
      <c r="O137" s="286"/>
      <c r="P137" s="94"/>
      <c r="Q137" s="95">
        <v>18</v>
      </c>
      <c r="R137" s="61"/>
      <c r="S137" s="108"/>
      <c r="T137" s="107"/>
      <c r="U137" s="102"/>
      <c r="V137" s="62"/>
      <c r="W137" s="148" t="s">
        <v>68</v>
      </c>
      <c r="X137" s="306" t="s">
        <v>200</v>
      </c>
      <c r="Y137" s="99" t="s">
        <v>104</v>
      </c>
      <c r="Z137" s="100"/>
      <c r="AA137" s="115">
        <f>IF(OR(M137="",N137="",P137=""),0,IF(OR(R137=$A$30,R137=$A$31,R137=$A$32),ROUND(P137/Q137*VLOOKUP(Y137,'stawki wynagrodzeń'!$A$4:$G$17,HLOOKUP(IF(AND(X137=$A$44,W137=$A$40),$A$41,IF(AND(X137=$A$44,W137=$A$41),$A$42,W137)),'stawki wynagrodzeń'!$D$4:$G$5,2,FALSE),FALSE),2),0))</f>
        <v>0</v>
      </c>
      <c r="AB137" s="116">
        <f>IF(OR(M137="",N137="",P137=""),0,IF(OR(R137=$A$30,R137=$A$31,R137=$A$32),ROUND(P137/Q137*VLOOKUP(Y137,'stawki wynagrodzeń'!$I$4:$O$17,HLOOKUP(IF(AND(X137=$A$44,W137=$A$40),$A$41,IF(AND(X137=$A$44,W137=$A$41),$A$42,W137)),'stawki wynagrodzeń'!$D$4:$G$5,2,FALSE),FALSE),2),0))</f>
        <v>0</v>
      </c>
      <c r="AC137" s="89"/>
      <c r="AD137" s="62" t="s">
        <v>80</v>
      </c>
      <c r="AE137" s="58"/>
      <c r="AF137" s="315"/>
      <c r="AG137" s="123"/>
      <c r="AH137" s="117"/>
      <c r="AI137" s="124">
        <f t="shared" ref="AI137:AI158" ca="1" si="99">IF(AND($AH$3=$AF$3,AH137&lt;&gt;""),AH137,IF(AND($AG$3=$AF$3,AG137&lt;&gt;""),AG137,IF(AND($AG$3&lt;&gt;$AF$3,AF137&lt;&gt;""),AF137,0)))</f>
        <v>0</v>
      </c>
      <c r="AJ137" s="45"/>
      <c r="AK137" s="127"/>
      <c r="AL137" s="126"/>
      <c r="AM137" s="320">
        <f>IF($R137=$A$30,ROUND(ROUND('stawki wynagrodzeń'!$O$6*AN137,2),0),0)</f>
        <v>0</v>
      </c>
      <c r="AN137" s="128"/>
      <c r="AO137" s="127"/>
      <c r="AP137" s="126"/>
      <c r="AQ137" s="320">
        <f>IF($R137=$A$30,ROUND(ROUND('stawki wynagrodzeń'!$O$6*AR137,2),0),0)</f>
        <v>0</v>
      </c>
      <c r="AR137" s="128"/>
      <c r="AS137" s="127"/>
      <c r="AT137" s="126"/>
      <c r="AU137" s="320">
        <f>IF($R137=$A$30,ROUND(ROUND('stawki wynagrodzeń'!$O$6*AV137,2),0),0)</f>
        <v>0</v>
      </c>
      <c r="AV137" s="128"/>
      <c r="AW137" s="127"/>
      <c r="AX137" s="126"/>
      <c r="AY137" s="320">
        <f>IF($R137=$A$30,ROUND(ROUND('stawki wynagrodzeń'!$O$6*AZ137,2),0),0)</f>
        <v>0</v>
      </c>
      <c r="AZ137" s="128"/>
      <c r="BA137" s="322">
        <f t="shared" ref="BA137:BA158" si="100">AL137+AP137+AT137+AX137</f>
        <v>0</v>
      </c>
      <c r="BB137" s="323">
        <f t="shared" ref="BB137:BB158" si="101">AM137+AQ137+AU137+AY137</f>
        <v>0</v>
      </c>
      <c r="BC137" s="127"/>
      <c r="BD137" s="126"/>
      <c r="BE137" s="136">
        <f t="shared" ref="BE137:BE158" si="102">IF(R137=$A$30,ROUND(BF137,0),0)</f>
        <v>0</v>
      </c>
      <c r="BF137" s="137"/>
      <c r="BG137" s="127"/>
      <c r="BH137" s="126"/>
      <c r="BI137" s="136">
        <f t="shared" ref="BI137:BI158" si="103">IF(R137=$A$30,ROUND(BJ137,0),0)</f>
        <v>0</v>
      </c>
      <c r="BJ137" s="137"/>
      <c r="BK137" s="127"/>
      <c r="BL137" s="126"/>
      <c r="BM137" s="136">
        <f t="shared" ref="BM137:BM158" si="104">IF(R137=$A$30,ROUND(BN137,0),0)</f>
        <v>0</v>
      </c>
      <c r="BN137" s="137"/>
      <c r="BO137" s="127"/>
      <c r="BP137" s="126"/>
      <c r="BQ137" s="136">
        <f t="shared" ref="BQ137:BQ158" si="105">IF($R137=$A$30,ROUND(BR137,0),0)</f>
        <v>0</v>
      </c>
      <c r="BR137" s="137"/>
      <c r="BS137" s="127"/>
      <c r="BT137" s="126"/>
      <c r="BU137" s="136">
        <f t="shared" si="69"/>
        <v>0</v>
      </c>
      <c r="BV137" s="137"/>
      <c r="BW137" s="127"/>
      <c r="BX137" s="126"/>
      <c r="BY137" s="136">
        <f t="shared" si="70"/>
        <v>0</v>
      </c>
      <c r="BZ137" s="137"/>
      <c r="CA137" s="127"/>
      <c r="CB137" s="126"/>
      <c r="CC137" s="136">
        <f t="shared" si="71"/>
        <v>0</v>
      </c>
      <c r="CD137" s="137"/>
      <c r="CE137" s="115">
        <f t="shared" si="72"/>
        <v>0</v>
      </c>
      <c r="CF137" s="409">
        <f t="shared" si="73"/>
        <v>0</v>
      </c>
      <c r="CG137" s="411">
        <f t="shared" ref="CG137:CG158" si="106">AA137+(AC137*AA137)+IF(R137=$A$30,AJ137+IF($AH$3=$AF$3,AG137,IF(AND($AG$3=$AF$3,$AH$3&lt;&gt;$AF$3),AF137,IF(AND($AG$3&lt;&gt;$AF$3,$AH$3&lt;&gt;$AF$3),AE137,AF137))),0)+BA137+CE137</f>
        <v>0</v>
      </c>
      <c r="CH137" s="143">
        <f t="shared" si="74"/>
        <v>0</v>
      </c>
      <c r="CI137" s="143">
        <f t="shared" si="75"/>
        <v>0</v>
      </c>
      <c r="CJ137" s="144" t="str">
        <f t="shared" si="76"/>
        <v/>
      </c>
      <c r="CK137" s="34" t="str">
        <f t="shared" si="77"/>
        <v/>
      </c>
      <c r="CL137" s="20"/>
    </row>
    <row r="138" spans="3:90" s="36" customFormat="1" x14ac:dyDescent="0.2">
      <c r="C138" s="37">
        <v>130</v>
      </c>
      <c r="D138" s="75" t="str">
        <f t="shared" si="92"/>
        <v>żż</v>
      </c>
      <c r="E138" s="69">
        <f t="shared" si="93"/>
        <v>0</v>
      </c>
      <c r="F138" s="69">
        <f t="shared" si="94"/>
        <v>0</v>
      </c>
      <c r="G138" s="188">
        <f t="shared" ref="G138:G158" si="107">IF(D138="żżż","",IF(AND(S138="",T138="",U138="",V138=""),ROUND(P138/Q138,2),IF(OR(AND(T138=$M$2,V138=$M$2+1,E138&lt;=9),AND(T138=$M$2,V138=$M$2,F138&gt;=9,E138&lt;=9)),ROUND(P138/Q138,2),0)))</f>
        <v>0</v>
      </c>
      <c r="H138" s="288" t="str">
        <f t="shared" ca="1" si="95"/>
        <v/>
      </c>
      <c r="I138" s="288" t="str">
        <f t="shared" si="96"/>
        <v>wstaw lub popraw datę</v>
      </c>
      <c r="J138" s="289" t="str">
        <f t="shared" si="97"/>
        <v>czy pracuje</v>
      </c>
      <c r="K138" s="289"/>
      <c r="L138" s="287" t="str">
        <f t="shared" si="98"/>
        <v/>
      </c>
      <c r="M138" s="83"/>
      <c r="N138" s="84"/>
      <c r="O138" s="286"/>
      <c r="P138" s="94"/>
      <c r="Q138" s="95">
        <v>18</v>
      </c>
      <c r="R138" s="61"/>
      <c r="S138" s="108"/>
      <c r="T138" s="107"/>
      <c r="U138" s="102"/>
      <c r="V138" s="62"/>
      <c r="W138" s="148" t="s">
        <v>68</v>
      </c>
      <c r="X138" s="306" t="s">
        <v>200</v>
      </c>
      <c r="Y138" s="99" t="s">
        <v>104</v>
      </c>
      <c r="Z138" s="100"/>
      <c r="AA138" s="115">
        <f>IF(OR(M138="",N138="",P138=""),0,IF(OR(R138=$A$30,R138=$A$31,R138=$A$32),ROUND(P138/Q138*VLOOKUP(Y138,'stawki wynagrodzeń'!$A$4:$G$17,HLOOKUP(IF(AND(X138=$A$44,W138=$A$40),$A$41,IF(AND(X138=$A$44,W138=$A$41),$A$42,W138)),'stawki wynagrodzeń'!$D$4:$G$5,2,FALSE),FALSE),2),0))</f>
        <v>0</v>
      </c>
      <c r="AB138" s="116">
        <f>IF(OR(M138="",N138="",P138=""),0,IF(OR(R138=$A$30,R138=$A$31,R138=$A$32),ROUND(P138/Q138*VLOOKUP(Y138,'stawki wynagrodzeń'!$I$4:$O$17,HLOOKUP(IF(AND(X138=$A$44,W138=$A$40),$A$41,IF(AND(X138=$A$44,W138=$A$41),$A$42,W138)),'stawki wynagrodzeń'!$D$4:$G$5,2,FALSE),FALSE),2),0))</f>
        <v>0</v>
      </c>
      <c r="AC138" s="89"/>
      <c r="AD138" s="62" t="s">
        <v>80</v>
      </c>
      <c r="AE138" s="58"/>
      <c r="AF138" s="315"/>
      <c r="AG138" s="123"/>
      <c r="AH138" s="117"/>
      <c r="AI138" s="124">
        <f t="shared" ca="1" si="99"/>
        <v>0</v>
      </c>
      <c r="AJ138" s="45"/>
      <c r="AK138" s="127"/>
      <c r="AL138" s="126"/>
      <c r="AM138" s="320">
        <f>IF($R138=$A$30,ROUND(ROUND('stawki wynagrodzeń'!$O$6*AN138,2),0),0)</f>
        <v>0</v>
      </c>
      <c r="AN138" s="128"/>
      <c r="AO138" s="127"/>
      <c r="AP138" s="126"/>
      <c r="AQ138" s="320">
        <f>IF($R138=$A$30,ROUND(ROUND('stawki wynagrodzeń'!$O$6*AR138,2),0),0)</f>
        <v>0</v>
      </c>
      <c r="AR138" s="128"/>
      <c r="AS138" s="127"/>
      <c r="AT138" s="126"/>
      <c r="AU138" s="320">
        <f>IF($R138=$A$30,ROUND(ROUND('stawki wynagrodzeń'!$O$6*AV138,2),0),0)</f>
        <v>0</v>
      </c>
      <c r="AV138" s="128"/>
      <c r="AW138" s="127"/>
      <c r="AX138" s="126"/>
      <c r="AY138" s="320">
        <f>IF($R138=$A$30,ROUND(ROUND('stawki wynagrodzeń'!$O$6*AZ138,2),0),0)</f>
        <v>0</v>
      </c>
      <c r="AZ138" s="128"/>
      <c r="BA138" s="322">
        <f t="shared" si="100"/>
        <v>0</v>
      </c>
      <c r="BB138" s="323">
        <f t="shared" si="101"/>
        <v>0</v>
      </c>
      <c r="BC138" s="127"/>
      <c r="BD138" s="126"/>
      <c r="BE138" s="136">
        <f t="shared" si="102"/>
        <v>0</v>
      </c>
      <c r="BF138" s="137"/>
      <c r="BG138" s="127"/>
      <c r="BH138" s="126"/>
      <c r="BI138" s="136">
        <f t="shared" si="103"/>
        <v>0</v>
      </c>
      <c r="BJ138" s="137"/>
      <c r="BK138" s="127"/>
      <c r="BL138" s="126"/>
      <c r="BM138" s="136">
        <f t="shared" si="104"/>
        <v>0</v>
      </c>
      <c r="BN138" s="137"/>
      <c r="BO138" s="127"/>
      <c r="BP138" s="126"/>
      <c r="BQ138" s="136">
        <f t="shared" si="105"/>
        <v>0</v>
      </c>
      <c r="BR138" s="137"/>
      <c r="BS138" s="127"/>
      <c r="BT138" s="126"/>
      <c r="BU138" s="136">
        <f t="shared" si="69"/>
        <v>0</v>
      </c>
      <c r="BV138" s="137"/>
      <c r="BW138" s="127"/>
      <c r="BX138" s="126"/>
      <c r="BY138" s="136">
        <f t="shared" si="70"/>
        <v>0</v>
      </c>
      <c r="BZ138" s="137"/>
      <c r="CA138" s="127"/>
      <c r="CB138" s="126"/>
      <c r="CC138" s="136">
        <f t="shared" si="71"/>
        <v>0</v>
      </c>
      <c r="CD138" s="137"/>
      <c r="CE138" s="115">
        <f t="shared" si="72"/>
        <v>0</v>
      </c>
      <c r="CF138" s="409">
        <f t="shared" si="73"/>
        <v>0</v>
      </c>
      <c r="CG138" s="411">
        <f t="shared" si="106"/>
        <v>0</v>
      </c>
      <c r="CH138" s="143">
        <f t="shared" si="74"/>
        <v>0</v>
      </c>
      <c r="CI138" s="143">
        <f t="shared" si="75"/>
        <v>0</v>
      </c>
      <c r="CJ138" s="144" t="str">
        <f t="shared" si="76"/>
        <v/>
      </c>
      <c r="CK138" s="34" t="str">
        <f t="shared" si="77"/>
        <v/>
      </c>
      <c r="CL138" s="20"/>
    </row>
    <row r="139" spans="3:90" s="36" customFormat="1" x14ac:dyDescent="0.2">
      <c r="C139" s="37">
        <v>131</v>
      </c>
      <c r="D139" s="75" t="str">
        <f t="shared" si="92"/>
        <v>żż</v>
      </c>
      <c r="E139" s="69">
        <f t="shared" si="93"/>
        <v>0</v>
      </c>
      <c r="F139" s="69">
        <f t="shared" si="94"/>
        <v>0</v>
      </c>
      <c r="G139" s="188">
        <f t="shared" si="107"/>
        <v>0</v>
      </c>
      <c r="H139" s="288" t="str">
        <f t="shared" ca="1" si="95"/>
        <v/>
      </c>
      <c r="I139" s="288" t="str">
        <f t="shared" si="96"/>
        <v>wstaw lub popraw datę</v>
      </c>
      <c r="J139" s="289" t="str">
        <f t="shared" si="97"/>
        <v>czy pracuje</v>
      </c>
      <c r="K139" s="289"/>
      <c r="L139" s="287" t="str">
        <f t="shared" si="98"/>
        <v/>
      </c>
      <c r="M139" s="83"/>
      <c r="N139" s="84"/>
      <c r="O139" s="286"/>
      <c r="P139" s="94"/>
      <c r="Q139" s="95">
        <v>18</v>
      </c>
      <c r="R139" s="61"/>
      <c r="S139" s="108"/>
      <c r="T139" s="107"/>
      <c r="U139" s="102"/>
      <c r="V139" s="62"/>
      <c r="W139" s="148" t="s">
        <v>68</v>
      </c>
      <c r="X139" s="306" t="s">
        <v>200</v>
      </c>
      <c r="Y139" s="99" t="s">
        <v>104</v>
      </c>
      <c r="Z139" s="100"/>
      <c r="AA139" s="115">
        <f>IF(OR(M139="",N139="",P139=""),0,IF(OR(R139=$A$30,R139=$A$31,R139=$A$32),ROUND(P139/Q139*VLOOKUP(Y139,'stawki wynagrodzeń'!$A$4:$G$17,HLOOKUP(IF(AND(X139=$A$44,W139=$A$40),$A$41,IF(AND(X139=$A$44,W139=$A$41),$A$42,W139)),'stawki wynagrodzeń'!$D$4:$G$5,2,FALSE),FALSE),2),0))</f>
        <v>0</v>
      </c>
      <c r="AB139" s="116">
        <f>IF(OR(M139="",N139="",P139=""),0,IF(OR(R139=$A$30,R139=$A$31,R139=$A$32),ROUND(P139/Q139*VLOOKUP(Y139,'stawki wynagrodzeń'!$I$4:$O$17,HLOOKUP(IF(AND(X139=$A$44,W139=$A$40),$A$41,IF(AND(X139=$A$44,W139=$A$41),$A$42,W139)),'stawki wynagrodzeń'!$D$4:$G$5,2,FALSE),FALSE),2),0))</f>
        <v>0</v>
      </c>
      <c r="AC139" s="89"/>
      <c r="AD139" s="62" t="s">
        <v>80</v>
      </c>
      <c r="AE139" s="58"/>
      <c r="AF139" s="315"/>
      <c r="AG139" s="123"/>
      <c r="AH139" s="117"/>
      <c r="AI139" s="124">
        <f t="shared" ca="1" si="99"/>
        <v>0</v>
      </c>
      <c r="AJ139" s="45"/>
      <c r="AK139" s="127"/>
      <c r="AL139" s="126"/>
      <c r="AM139" s="320">
        <f>IF($R139=$A$30,ROUND(ROUND('stawki wynagrodzeń'!$O$6*AN139,2),0),0)</f>
        <v>0</v>
      </c>
      <c r="AN139" s="128"/>
      <c r="AO139" s="127"/>
      <c r="AP139" s="126"/>
      <c r="AQ139" s="320">
        <f>IF($R139=$A$30,ROUND(ROUND('stawki wynagrodzeń'!$O$6*AR139,2),0),0)</f>
        <v>0</v>
      </c>
      <c r="AR139" s="128"/>
      <c r="AS139" s="127"/>
      <c r="AT139" s="126"/>
      <c r="AU139" s="320">
        <f>IF($R139=$A$30,ROUND(ROUND('stawki wynagrodzeń'!$O$6*AV139,2),0),0)</f>
        <v>0</v>
      </c>
      <c r="AV139" s="128"/>
      <c r="AW139" s="127"/>
      <c r="AX139" s="126"/>
      <c r="AY139" s="320">
        <f>IF($R139=$A$30,ROUND(ROUND('stawki wynagrodzeń'!$O$6*AZ139,2),0),0)</f>
        <v>0</v>
      </c>
      <c r="AZ139" s="128"/>
      <c r="BA139" s="322">
        <f t="shared" si="100"/>
        <v>0</v>
      </c>
      <c r="BB139" s="323">
        <f t="shared" si="101"/>
        <v>0</v>
      </c>
      <c r="BC139" s="127"/>
      <c r="BD139" s="126"/>
      <c r="BE139" s="136">
        <f t="shared" si="102"/>
        <v>0</v>
      </c>
      <c r="BF139" s="137"/>
      <c r="BG139" s="127"/>
      <c r="BH139" s="126"/>
      <c r="BI139" s="136">
        <f t="shared" si="103"/>
        <v>0</v>
      </c>
      <c r="BJ139" s="137"/>
      <c r="BK139" s="127"/>
      <c r="BL139" s="126"/>
      <c r="BM139" s="136">
        <f t="shared" si="104"/>
        <v>0</v>
      </c>
      <c r="BN139" s="137"/>
      <c r="BO139" s="127"/>
      <c r="BP139" s="126"/>
      <c r="BQ139" s="136">
        <f t="shared" si="105"/>
        <v>0</v>
      </c>
      <c r="BR139" s="137"/>
      <c r="BS139" s="127"/>
      <c r="BT139" s="126"/>
      <c r="BU139" s="136">
        <f t="shared" si="69"/>
        <v>0</v>
      </c>
      <c r="BV139" s="137"/>
      <c r="BW139" s="127"/>
      <c r="BX139" s="126"/>
      <c r="BY139" s="136">
        <f t="shared" si="70"/>
        <v>0</v>
      </c>
      <c r="BZ139" s="137"/>
      <c r="CA139" s="127"/>
      <c r="CB139" s="126"/>
      <c r="CC139" s="136">
        <f t="shared" si="71"/>
        <v>0</v>
      </c>
      <c r="CD139" s="137"/>
      <c r="CE139" s="115">
        <f t="shared" si="72"/>
        <v>0</v>
      </c>
      <c r="CF139" s="409">
        <f t="shared" si="73"/>
        <v>0</v>
      </c>
      <c r="CG139" s="411">
        <f t="shared" si="106"/>
        <v>0</v>
      </c>
      <c r="CH139" s="143">
        <f t="shared" si="74"/>
        <v>0</v>
      </c>
      <c r="CI139" s="143">
        <f t="shared" si="75"/>
        <v>0</v>
      </c>
      <c r="CJ139" s="144" t="str">
        <f t="shared" si="76"/>
        <v/>
      </c>
      <c r="CK139" s="34" t="str">
        <f t="shared" si="77"/>
        <v/>
      </c>
      <c r="CL139" s="20"/>
    </row>
    <row r="140" spans="3:90" s="36" customFormat="1" x14ac:dyDescent="0.2">
      <c r="C140" s="37">
        <v>132</v>
      </c>
      <c r="D140" s="75" t="str">
        <f t="shared" si="92"/>
        <v>żż</v>
      </c>
      <c r="E140" s="69">
        <f t="shared" si="93"/>
        <v>0</v>
      </c>
      <c r="F140" s="69">
        <f t="shared" si="94"/>
        <v>0</v>
      </c>
      <c r="G140" s="188">
        <f t="shared" si="107"/>
        <v>0</v>
      </c>
      <c r="H140" s="288" t="str">
        <f t="shared" ca="1" si="95"/>
        <v/>
      </c>
      <c r="I140" s="288" t="str">
        <f t="shared" si="96"/>
        <v>wstaw lub popraw datę</v>
      </c>
      <c r="J140" s="289" t="str">
        <f t="shared" si="97"/>
        <v>czy pracuje</v>
      </c>
      <c r="K140" s="289"/>
      <c r="L140" s="287" t="str">
        <f t="shared" si="98"/>
        <v/>
      </c>
      <c r="M140" s="83"/>
      <c r="N140" s="84"/>
      <c r="O140" s="286"/>
      <c r="P140" s="94"/>
      <c r="Q140" s="95">
        <v>18</v>
      </c>
      <c r="R140" s="61"/>
      <c r="S140" s="108"/>
      <c r="T140" s="107"/>
      <c r="U140" s="102"/>
      <c r="V140" s="62"/>
      <c r="W140" s="148" t="s">
        <v>68</v>
      </c>
      <c r="X140" s="306" t="s">
        <v>200</v>
      </c>
      <c r="Y140" s="99" t="s">
        <v>104</v>
      </c>
      <c r="Z140" s="100"/>
      <c r="AA140" s="115">
        <f>IF(OR(M140="",N140="",P140=""),0,IF(OR(R140=$A$30,R140=$A$31,R140=$A$32),ROUND(P140/Q140*VLOOKUP(Y140,'stawki wynagrodzeń'!$A$4:$G$17,HLOOKUP(IF(AND(X140=$A$44,W140=$A$40),$A$41,IF(AND(X140=$A$44,W140=$A$41),$A$42,W140)),'stawki wynagrodzeń'!$D$4:$G$5,2,FALSE),FALSE),2),0))</f>
        <v>0</v>
      </c>
      <c r="AB140" s="116">
        <f>IF(OR(M140="",N140="",P140=""),0,IF(OR(R140=$A$30,R140=$A$31,R140=$A$32),ROUND(P140/Q140*VLOOKUP(Y140,'stawki wynagrodzeń'!$I$4:$O$17,HLOOKUP(IF(AND(X140=$A$44,W140=$A$40),$A$41,IF(AND(X140=$A$44,W140=$A$41),$A$42,W140)),'stawki wynagrodzeń'!$D$4:$G$5,2,FALSE),FALSE),2),0))</f>
        <v>0</v>
      </c>
      <c r="AC140" s="89"/>
      <c r="AD140" s="62" t="s">
        <v>80</v>
      </c>
      <c r="AE140" s="58"/>
      <c r="AF140" s="315"/>
      <c r="AG140" s="123"/>
      <c r="AH140" s="117"/>
      <c r="AI140" s="124">
        <f t="shared" ca="1" si="99"/>
        <v>0</v>
      </c>
      <c r="AJ140" s="45"/>
      <c r="AK140" s="127"/>
      <c r="AL140" s="126"/>
      <c r="AM140" s="320">
        <f>IF($R140=$A$30,ROUND(ROUND('stawki wynagrodzeń'!$O$6*AN140,2),0),0)</f>
        <v>0</v>
      </c>
      <c r="AN140" s="128"/>
      <c r="AO140" s="127"/>
      <c r="AP140" s="126"/>
      <c r="AQ140" s="320">
        <f>IF($R140=$A$30,ROUND(ROUND('stawki wynagrodzeń'!$O$6*AR140,2),0),0)</f>
        <v>0</v>
      </c>
      <c r="AR140" s="128"/>
      <c r="AS140" s="127"/>
      <c r="AT140" s="126"/>
      <c r="AU140" s="320">
        <f>IF($R140=$A$30,ROUND(ROUND('stawki wynagrodzeń'!$O$6*AV140,2),0),0)</f>
        <v>0</v>
      </c>
      <c r="AV140" s="128"/>
      <c r="AW140" s="127"/>
      <c r="AX140" s="126"/>
      <c r="AY140" s="320">
        <f>IF($R140=$A$30,ROUND(ROUND('stawki wynagrodzeń'!$O$6*AZ140,2),0),0)</f>
        <v>0</v>
      </c>
      <c r="AZ140" s="128"/>
      <c r="BA140" s="322">
        <f t="shared" si="100"/>
        <v>0</v>
      </c>
      <c r="BB140" s="323">
        <f t="shared" si="101"/>
        <v>0</v>
      </c>
      <c r="BC140" s="127"/>
      <c r="BD140" s="126"/>
      <c r="BE140" s="136">
        <f t="shared" si="102"/>
        <v>0</v>
      </c>
      <c r="BF140" s="137"/>
      <c r="BG140" s="127"/>
      <c r="BH140" s="126"/>
      <c r="BI140" s="136">
        <f t="shared" si="103"/>
        <v>0</v>
      </c>
      <c r="BJ140" s="137"/>
      <c r="BK140" s="127"/>
      <c r="BL140" s="126"/>
      <c r="BM140" s="136">
        <f t="shared" si="104"/>
        <v>0</v>
      </c>
      <c r="BN140" s="137"/>
      <c r="BO140" s="127"/>
      <c r="BP140" s="126"/>
      <c r="BQ140" s="136">
        <f t="shared" si="105"/>
        <v>0</v>
      </c>
      <c r="BR140" s="137"/>
      <c r="BS140" s="127"/>
      <c r="BT140" s="126"/>
      <c r="BU140" s="136">
        <f t="shared" si="69"/>
        <v>0</v>
      </c>
      <c r="BV140" s="137"/>
      <c r="BW140" s="127"/>
      <c r="BX140" s="126"/>
      <c r="BY140" s="136">
        <f t="shared" si="70"/>
        <v>0</v>
      </c>
      <c r="BZ140" s="137"/>
      <c r="CA140" s="127"/>
      <c r="CB140" s="126"/>
      <c r="CC140" s="136">
        <f t="shared" si="71"/>
        <v>0</v>
      </c>
      <c r="CD140" s="137"/>
      <c r="CE140" s="115">
        <f t="shared" si="72"/>
        <v>0</v>
      </c>
      <c r="CF140" s="409">
        <f t="shared" si="73"/>
        <v>0</v>
      </c>
      <c r="CG140" s="411">
        <f t="shared" si="106"/>
        <v>0</v>
      </c>
      <c r="CH140" s="143">
        <f t="shared" si="74"/>
        <v>0</v>
      </c>
      <c r="CI140" s="143">
        <f t="shared" si="75"/>
        <v>0</v>
      </c>
      <c r="CJ140" s="144" t="str">
        <f t="shared" si="76"/>
        <v/>
      </c>
      <c r="CK140" s="34" t="str">
        <f t="shared" si="77"/>
        <v/>
      </c>
      <c r="CL140" s="20"/>
    </row>
    <row r="141" spans="3:90" s="36" customFormat="1" x14ac:dyDescent="0.2">
      <c r="C141" s="37">
        <v>133</v>
      </c>
      <c r="D141" s="75" t="str">
        <f t="shared" si="92"/>
        <v>żż</v>
      </c>
      <c r="E141" s="69">
        <f t="shared" si="93"/>
        <v>0</v>
      </c>
      <c r="F141" s="69">
        <f t="shared" si="94"/>
        <v>0</v>
      </c>
      <c r="G141" s="188">
        <f t="shared" si="107"/>
        <v>0</v>
      </c>
      <c r="H141" s="288" t="str">
        <f t="shared" ca="1" si="95"/>
        <v/>
      </c>
      <c r="I141" s="288" t="str">
        <f t="shared" si="96"/>
        <v>wstaw lub popraw datę</v>
      </c>
      <c r="J141" s="289" t="str">
        <f t="shared" si="97"/>
        <v>czy pracuje</v>
      </c>
      <c r="K141" s="289"/>
      <c r="L141" s="287" t="str">
        <f t="shared" si="98"/>
        <v/>
      </c>
      <c r="M141" s="83"/>
      <c r="N141" s="84"/>
      <c r="O141" s="286"/>
      <c r="P141" s="94"/>
      <c r="Q141" s="95">
        <v>18</v>
      </c>
      <c r="R141" s="61"/>
      <c r="S141" s="108"/>
      <c r="T141" s="107"/>
      <c r="U141" s="102"/>
      <c r="V141" s="62"/>
      <c r="W141" s="148" t="s">
        <v>68</v>
      </c>
      <c r="X141" s="306" t="s">
        <v>200</v>
      </c>
      <c r="Y141" s="99" t="s">
        <v>104</v>
      </c>
      <c r="Z141" s="100"/>
      <c r="AA141" s="115">
        <f>IF(OR(M141="",N141="",P141=""),0,IF(OR(R141=$A$30,R141=$A$31,R141=$A$32),ROUND(P141/Q141*VLOOKUP(Y141,'stawki wynagrodzeń'!$A$4:$G$17,HLOOKUP(IF(AND(X141=$A$44,W141=$A$40),$A$41,IF(AND(X141=$A$44,W141=$A$41),$A$42,W141)),'stawki wynagrodzeń'!$D$4:$G$5,2,FALSE),FALSE),2),0))</f>
        <v>0</v>
      </c>
      <c r="AB141" s="116">
        <f>IF(OR(M141="",N141="",P141=""),0,IF(OR(R141=$A$30,R141=$A$31,R141=$A$32),ROUND(P141/Q141*VLOOKUP(Y141,'stawki wynagrodzeń'!$I$4:$O$17,HLOOKUP(IF(AND(X141=$A$44,W141=$A$40),$A$41,IF(AND(X141=$A$44,W141=$A$41),$A$42,W141)),'stawki wynagrodzeń'!$D$4:$G$5,2,FALSE),FALSE),2),0))</f>
        <v>0</v>
      </c>
      <c r="AC141" s="89"/>
      <c r="AD141" s="62" t="s">
        <v>80</v>
      </c>
      <c r="AE141" s="58"/>
      <c r="AF141" s="315"/>
      <c r="AG141" s="123"/>
      <c r="AH141" s="117"/>
      <c r="AI141" s="124">
        <f t="shared" ca="1" si="99"/>
        <v>0</v>
      </c>
      <c r="AJ141" s="45"/>
      <c r="AK141" s="127"/>
      <c r="AL141" s="126"/>
      <c r="AM141" s="320">
        <f>IF($R141=$A$30,ROUND(ROUND('stawki wynagrodzeń'!$O$6*AN141,2),0),0)</f>
        <v>0</v>
      </c>
      <c r="AN141" s="128"/>
      <c r="AO141" s="127"/>
      <c r="AP141" s="126"/>
      <c r="AQ141" s="320">
        <f>IF($R141=$A$30,ROUND(ROUND('stawki wynagrodzeń'!$O$6*AR141,2),0),0)</f>
        <v>0</v>
      </c>
      <c r="AR141" s="128"/>
      <c r="AS141" s="127"/>
      <c r="AT141" s="126"/>
      <c r="AU141" s="320">
        <f>IF($R141=$A$30,ROUND(ROUND('stawki wynagrodzeń'!$O$6*AV141,2),0),0)</f>
        <v>0</v>
      </c>
      <c r="AV141" s="128"/>
      <c r="AW141" s="127"/>
      <c r="AX141" s="126"/>
      <c r="AY141" s="320">
        <f>IF($R141=$A$30,ROUND(ROUND('stawki wynagrodzeń'!$O$6*AZ141,2),0),0)</f>
        <v>0</v>
      </c>
      <c r="AZ141" s="128"/>
      <c r="BA141" s="322">
        <f t="shared" si="100"/>
        <v>0</v>
      </c>
      <c r="BB141" s="323">
        <f t="shared" si="101"/>
        <v>0</v>
      </c>
      <c r="BC141" s="127"/>
      <c r="BD141" s="126"/>
      <c r="BE141" s="136">
        <f t="shared" si="102"/>
        <v>0</v>
      </c>
      <c r="BF141" s="137"/>
      <c r="BG141" s="127"/>
      <c r="BH141" s="126"/>
      <c r="BI141" s="136">
        <f t="shared" si="103"/>
        <v>0</v>
      </c>
      <c r="BJ141" s="137"/>
      <c r="BK141" s="127"/>
      <c r="BL141" s="126"/>
      <c r="BM141" s="136">
        <f t="shared" si="104"/>
        <v>0</v>
      </c>
      <c r="BN141" s="137"/>
      <c r="BO141" s="127"/>
      <c r="BP141" s="126"/>
      <c r="BQ141" s="136">
        <f t="shared" si="105"/>
        <v>0</v>
      </c>
      <c r="BR141" s="137"/>
      <c r="BS141" s="127"/>
      <c r="BT141" s="126"/>
      <c r="BU141" s="136">
        <f t="shared" si="69"/>
        <v>0</v>
      </c>
      <c r="BV141" s="137"/>
      <c r="BW141" s="127"/>
      <c r="BX141" s="126"/>
      <c r="BY141" s="136">
        <f t="shared" si="70"/>
        <v>0</v>
      </c>
      <c r="BZ141" s="137"/>
      <c r="CA141" s="127"/>
      <c r="CB141" s="126"/>
      <c r="CC141" s="136">
        <f t="shared" si="71"/>
        <v>0</v>
      </c>
      <c r="CD141" s="137"/>
      <c r="CE141" s="115">
        <f t="shared" si="72"/>
        <v>0</v>
      </c>
      <c r="CF141" s="409">
        <f t="shared" si="73"/>
        <v>0</v>
      </c>
      <c r="CG141" s="411">
        <f t="shared" si="106"/>
        <v>0</v>
      </c>
      <c r="CH141" s="143">
        <f t="shared" si="74"/>
        <v>0</v>
      </c>
      <c r="CI141" s="143">
        <f t="shared" si="75"/>
        <v>0</v>
      </c>
      <c r="CJ141" s="144" t="str">
        <f t="shared" si="76"/>
        <v/>
      </c>
      <c r="CK141" s="34" t="str">
        <f t="shared" si="77"/>
        <v/>
      </c>
      <c r="CL141" s="20"/>
    </row>
    <row r="142" spans="3:90" s="36" customFormat="1" x14ac:dyDescent="0.2">
      <c r="C142" s="37">
        <v>134</v>
      </c>
      <c r="D142" s="75" t="str">
        <f t="shared" si="92"/>
        <v>żż</v>
      </c>
      <c r="E142" s="69">
        <f t="shared" si="93"/>
        <v>0</v>
      </c>
      <c r="F142" s="69">
        <f t="shared" si="94"/>
        <v>0</v>
      </c>
      <c r="G142" s="188">
        <f t="shared" si="107"/>
        <v>0</v>
      </c>
      <c r="H142" s="288" t="str">
        <f t="shared" ca="1" si="95"/>
        <v/>
      </c>
      <c r="I142" s="288" t="str">
        <f t="shared" si="96"/>
        <v>wstaw lub popraw datę</v>
      </c>
      <c r="J142" s="289" t="str">
        <f t="shared" si="97"/>
        <v>czy pracuje</v>
      </c>
      <c r="K142" s="289"/>
      <c r="L142" s="287" t="str">
        <f t="shared" si="98"/>
        <v/>
      </c>
      <c r="M142" s="83"/>
      <c r="N142" s="84"/>
      <c r="O142" s="286"/>
      <c r="P142" s="94"/>
      <c r="Q142" s="95">
        <v>18</v>
      </c>
      <c r="R142" s="61"/>
      <c r="S142" s="108"/>
      <c r="T142" s="107"/>
      <c r="U142" s="102"/>
      <c r="V142" s="62"/>
      <c r="W142" s="148" t="s">
        <v>68</v>
      </c>
      <c r="X142" s="306" t="s">
        <v>200</v>
      </c>
      <c r="Y142" s="99" t="s">
        <v>104</v>
      </c>
      <c r="Z142" s="100"/>
      <c r="AA142" s="115">
        <f>IF(OR(M142="",N142="",P142=""),0,IF(OR(R142=$A$30,R142=$A$31,R142=$A$32),ROUND(P142/Q142*VLOOKUP(Y142,'stawki wynagrodzeń'!$A$4:$G$17,HLOOKUP(IF(AND(X142=$A$44,W142=$A$40),$A$41,IF(AND(X142=$A$44,W142=$A$41),$A$42,W142)),'stawki wynagrodzeń'!$D$4:$G$5,2,FALSE),FALSE),2),0))</f>
        <v>0</v>
      </c>
      <c r="AB142" s="116">
        <f>IF(OR(M142="",N142="",P142=""),0,IF(OR(R142=$A$30,R142=$A$31,R142=$A$32),ROUND(P142/Q142*VLOOKUP(Y142,'stawki wynagrodzeń'!$I$4:$O$17,HLOOKUP(IF(AND(X142=$A$44,W142=$A$40),$A$41,IF(AND(X142=$A$44,W142=$A$41),$A$42,W142)),'stawki wynagrodzeń'!$D$4:$G$5,2,FALSE),FALSE),2),0))</f>
        <v>0</v>
      </c>
      <c r="AC142" s="89"/>
      <c r="AD142" s="62" t="s">
        <v>80</v>
      </c>
      <c r="AE142" s="58"/>
      <c r="AF142" s="315"/>
      <c r="AG142" s="123"/>
      <c r="AH142" s="117"/>
      <c r="AI142" s="124">
        <f t="shared" ca="1" si="99"/>
        <v>0</v>
      </c>
      <c r="AJ142" s="45"/>
      <c r="AK142" s="127"/>
      <c r="AL142" s="126"/>
      <c r="AM142" s="320">
        <f>IF($R142=$A$30,ROUND(ROUND('stawki wynagrodzeń'!$O$6*AN142,2),0),0)</f>
        <v>0</v>
      </c>
      <c r="AN142" s="128"/>
      <c r="AO142" s="127"/>
      <c r="AP142" s="126"/>
      <c r="AQ142" s="320">
        <f>IF($R142=$A$30,ROUND(ROUND('stawki wynagrodzeń'!$O$6*AR142,2),0),0)</f>
        <v>0</v>
      </c>
      <c r="AR142" s="128"/>
      <c r="AS142" s="127"/>
      <c r="AT142" s="126"/>
      <c r="AU142" s="320">
        <f>IF($R142=$A$30,ROUND(ROUND('stawki wynagrodzeń'!$O$6*AV142,2),0),0)</f>
        <v>0</v>
      </c>
      <c r="AV142" s="128"/>
      <c r="AW142" s="127"/>
      <c r="AX142" s="126"/>
      <c r="AY142" s="320">
        <f>IF($R142=$A$30,ROUND(ROUND('stawki wynagrodzeń'!$O$6*AZ142,2),0),0)</f>
        <v>0</v>
      </c>
      <c r="AZ142" s="128"/>
      <c r="BA142" s="322">
        <f t="shared" si="100"/>
        <v>0</v>
      </c>
      <c r="BB142" s="323">
        <f t="shared" si="101"/>
        <v>0</v>
      </c>
      <c r="BC142" s="127"/>
      <c r="BD142" s="126"/>
      <c r="BE142" s="136">
        <f t="shared" si="102"/>
        <v>0</v>
      </c>
      <c r="BF142" s="137"/>
      <c r="BG142" s="127"/>
      <c r="BH142" s="126"/>
      <c r="BI142" s="136">
        <f t="shared" si="103"/>
        <v>0</v>
      </c>
      <c r="BJ142" s="137"/>
      <c r="BK142" s="127"/>
      <c r="BL142" s="126"/>
      <c r="BM142" s="136">
        <f t="shared" si="104"/>
        <v>0</v>
      </c>
      <c r="BN142" s="137"/>
      <c r="BO142" s="127"/>
      <c r="BP142" s="126"/>
      <c r="BQ142" s="136">
        <f t="shared" si="105"/>
        <v>0</v>
      </c>
      <c r="BR142" s="137"/>
      <c r="BS142" s="127"/>
      <c r="BT142" s="126"/>
      <c r="BU142" s="136">
        <f t="shared" ref="BU142:BU158" si="108">IF($R142=$A$30,ROUND(BV142,0),0)</f>
        <v>0</v>
      </c>
      <c r="BV142" s="137"/>
      <c r="BW142" s="127"/>
      <c r="BX142" s="126"/>
      <c r="BY142" s="136">
        <f t="shared" ref="BY142:BY158" si="109">IF($R142=$A$30,ROUND(BZ142,0),0)</f>
        <v>0</v>
      </c>
      <c r="BZ142" s="137"/>
      <c r="CA142" s="127"/>
      <c r="CB142" s="126"/>
      <c r="CC142" s="136">
        <f t="shared" ref="CC142:CC158" si="110">IF($R142=$A$30,ROUND(CD142,0),0)</f>
        <v>0</v>
      </c>
      <c r="CD142" s="137"/>
      <c r="CE142" s="115">
        <f t="shared" ref="CE142:CE158" si="111">BD142+BH142+BL142+BP142+BT142+BX142+CB142</f>
        <v>0</v>
      </c>
      <c r="CF142" s="409">
        <f t="shared" ref="CF142:CF158" si="112">BE142+BI142+BM142+BQ142+BU142+BY142+CC142</f>
        <v>0</v>
      </c>
      <c r="CG142" s="411">
        <f t="shared" si="106"/>
        <v>0</v>
      </c>
      <c r="CH142" s="143">
        <f t="shared" ref="CH142:CH158" si="113">AB142+(AC142*AB142)+IF(R142=$A$30,AJ142+AI142,0)+BB142+CF142</f>
        <v>0</v>
      </c>
      <c r="CI142" s="143">
        <f t="shared" ref="CI142:CI158" si="114">CH142-CG142</f>
        <v>0</v>
      </c>
      <c r="CJ142" s="144" t="str">
        <f t="shared" ref="CJ142:CJ158" si="115">IF(CG142=0,"",CI142/CG142)</f>
        <v/>
      </c>
      <c r="CK142" s="34" t="str">
        <f t="shared" ref="CK142:CK158" si="116">IF((BA142=0),"",(IF(BB142=0,"",(BB142-BA142)/BA142)))</f>
        <v/>
      </c>
      <c r="CL142" s="20"/>
    </row>
    <row r="143" spans="3:90" s="36" customFormat="1" x14ac:dyDescent="0.2">
      <c r="C143" s="37">
        <v>135</v>
      </c>
      <c r="D143" s="75" t="str">
        <f t="shared" si="92"/>
        <v>żż</v>
      </c>
      <c r="E143" s="69">
        <f t="shared" si="93"/>
        <v>0</v>
      </c>
      <c r="F143" s="69">
        <f t="shared" si="94"/>
        <v>0</v>
      </c>
      <c r="G143" s="188">
        <f t="shared" si="107"/>
        <v>0</v>
      </c>
      <c r="H143" s="288" t="str">
        <f t="shared" ca="1" si="95"/>
        <v/>
      </c>
      <c r="I143" s="288" t="str">
        <f t="shared" si="96"/>
        <v>wstaw lub popraw datę</v>
      </c>
      <c r="J143" s="289" t="str">
        <f t="shared" si="97"/>
        <v>czy pracuje</v>
      </c>
      <c r="K143" s="289"/>
      <c r="L143" s="287" t="str">
        <f t="shared" si="98"/>
        <v/>
      </c>
      <c r="M143" s="83"/>
      <c r="N143" s="84"/>
      <c r="O143" s="286"/>
      <c r="P143" s="94"/>
      <c r="Q143" s="95">
        <v>18</v>
      </c>
      <c r="R143" s="61"/>
      <c r="S143" s="108"/>
      <c r="T143" s="107"/>
      <c r="U143" s="102"/>
      <c r="V143" s="62"/>
      <c r="W143" s="148" t="s">
        <v>68</v>
      </c>
      <c r="X143" s="306" t="s">
        <v>200</v>
      </c>
      <c r="Y143" s="99" t="s">
        <v>104</v>
      </c>
      <c r="Z143" s="100"/>
      <c r="AA143" s="115">
        <f>IF(OR(M143="",N143="",P143=""),0,IF(OR(R143=$A$30,R143=$A$31,R143=$A$32),ROUND(P143/Q143*VLOOKUP(Y143,'stawki wynagrodzeń'!$A$4:$G$17,HLOOKUP(IF(AND(X143=$A$44,W143=$A$40),$A$41,IF(AND(X143=$A$44,W143=$A$41),$A$42,W143)),'stawki wynagrodzeń'!$D$4:$G$5,2,FALSE),FALSE),2),0))</f>
        <v>0</v>
      </c>
      <c r="AB143" s="116">
        <f>IF(OR(M143="",N143="",P143=""),0,IF(OR(R143=$A$30,R143=$A$31,R143=$A$32),ROUND(P143/Q143*VLOOKUP(Y143,'stawki wynagrodzeń'!$I$4:$O$17,HLOOKUP(IF(AND(X143=$A$44,W143=$A$40),$A$41,IF(AND(X143=$A$44,W143=$A$41),$A$42,W143)),'stawki wynagrodzeń'!$D$4:$G$5,2,FALSE),FALSE),2),0))</f>
        <v>0</v>
      </c>
      <c r="AC143" s="89"/>
      <c r="AD143" s="62" t="s">
        <v>80</v>
      </c>
      <c r="AE143" s="58"/>
      <c r="AF143" s="315"/>
      <c r="AG143" s="123"/>
      <c r="AH143" s="117"/>
      <c r="AI143" s="124">
        <f t="shared" ca="1" si="99"/>
        <v>0</v>
      </c>
      <c r="AJ143" s="45"/>
      <c r="AK143" s="127"/>
      <c r="AL143" s="126"/>
      <c r="AM143" s="320">
        <f>IF($R143=$A$30,ROUND(ROUND('stawki wynagrodzeń'!$O$6*AN143,2),0),0)</f>
        <v>0</v>
      </c>
      <c r="AN143" s="128"/>
      <c r="AO143" s="127"/>
      <c r="AP143" s="126"/>
      <c r="AQ143" s="320">
        <f>IF($R143=$A$30,ROUND(ROUND('stawki wynagrodzeń'!$O$6*AR143,2),0),0)</f>
        <v>0</v>
      </c>
      <c r="AR143" s="128"/>
      <c r="AS143" s="127"/>
      <c r="AT143" s="126"/>
      <c r="AU143" s="320">
        <f>IF($R143=$A$30,ROUND(ROUND('stawki wynagrodzeń'!$O$6*AV143,2),0),0)</f>
        <v>0</v>
      </c>
      <c r="AV143" s="128"/>
      <c r="AW143" s="127"/>
      <c r="AX143" s="126"/>
      <c r="AY143" s="320">
        <f>IF($R143=$A$30,ROUND(ROUND('stawki wynagrodzeń'!$O$6*AZ143,2),0),0)</f>
        <v>0</v>
      </c>
      <c r="AZ143" s="128"/>
      <c r="BA143" s="322">
        <f t="shared" si="100"/>
        <v>0</v>
      </c>
      <c r="BB143" s="323">
        <f t="shared" si="101"/>
        <v>0</v>
      </c>
      <c r="BC143" s="127"/>
      <c r="BD143" s="126"/>
      <c r="BE143" s="136">
        <f t="shared" si="102"/>
        <v>0</v>
      </c>
      <c r="BF143" s="137"/>
      <c r="BG143" s="127"/>
      <c r="BH143" s="126"/>
      <c r="BI143" s="136">
        <f t="shared" si="103"/>
        <v>0</v>
      </c>
      <c r="BJ143" s="137"/>
      <c r="BK143" s="127"/>
      <c r="BL143" s="126"/>
      <c r="BM143" s="136">
        <f t="shared" si="104"/>
        <v>0</v>
      </c>
      <c r="BN143" s="137"/>
      <c r="BO143" s="127"/>
      <c r="BP143" s="126"/>
      <c r="BQ143" s="136">
        <f t="shared" si="105"/>
        <v>0</v>
      </c>
      <c r="BR143" s="137"/>
      <c r="BS143" s="127"/>
      <c r="BT143" s="126"/>
      <c r="BU143" s="136">
        <f t="shared" si="108"/>
        <v>0</v>
      </c>
      <c r="BV143" s="137"/>
      <c r="BW143" s="127"/>
      <c r="BX143" s="126"/>
      <c r="BY143" s="136">
        <f t="shared" si="109"/>
        <v>0</v>
      </c>
      <c r="BZ143" s="137"/>
      <c r="CA143" s="127"/>
      <c r="CB143" s="126"/>
      <c r="CC143" s="136">
        <f t="shared" si="110"/>
        <v>0</v>
      </c>
      <c r="CD143" s="137"/>
      <c r="CE143" s="115">
        <f t="shared" si="111"/>
        <v>0</v>
      </c>
      <c r="CF143" s="409">
        <f t="shared" si="112"/>
        <v>0</v>
      </c>
      <c r="CG143" s="411">
        <f t="shared" si="106"/>
        <v>0</v>
      </c>
      <c r="CH143" s="143">
        <f t="shared" si="113"/>
        <v>0</v>
      </c>
      <c r="CI143" s="143">
        <f t="shared" si="114"/>
        <v>0</v>
      </c>
      <c r="CJ143" s="144" t="str">
        <f t="shared" si="115"/>
        <v/>
      </c>
      <c r="CK143" s="34" t="str">
        <f t="shared" si="116"/>
        <v/>
      </c>
      <c r="CL143" s="20"/>
    </row>
    <row r="144" spans="3:90" s="36" customFormat="1" x14ac:dyDescent="0.2">
      <c r="C144" s="37">
        <v>136</v>
      </c>
      <c r="D144" s="75" t="str">
        <f t="shared" si="92"/>
        <v>żż</v>
      </c>
      <c r="E144" s="69">
        <f t="shared" si="93"/>
        <v>0</v>
      </c>
      <c r="F144" s="69">
        <f t="shared" si="94"/>
        <v>0</v>
      </c>
      <c r="G144" s="188">
        <f t="shared" si="107"/>
        <v>0</v>
      </c>
      <c r="H144" s="288" t="str">
        <f t="shared" ca="1" si="95"/>
        <v/>
      </c>
      <c r="I144" s="288" t="str">
        <f t="shared" si="96"/>
        <v>wstaw lub popraw datę</v>
      </c>
      <c r="J144" s="289" t="str">
        <f t="shared" si="97"/>
        <v>czy pracuje</v>
      </c>
      <c r="K144" s="289"/>
      <c r="L144" s="287" t="str">
        <f t="shared" si="98"/>
        <v/>
      </c>
      <c r="M144" s="83"/>
      <c r="N144" s="84"/>
      <c r="O144" s="286"/>
      <c r="P144" s="94"/>
      <c r="Q144" s="95">
        <v>18</v>
      </c>
      <c r="R144" s="61"/>
      <c r="S144" s="108"/>
      <c r="T144" s="107"/>
      <c r="U144" s="102"/>
      <c r="V144" s="62"/>
      <c r="W144" s="148" t="s">
        <v>68</v>
      </c>
      <c r="X144" s="306" t="s">
        <v>200</v>
      </c>
      <c r="Y144" s="99" t="s">
        <v>104</v>
      </c>
      <c r="Z144" s="100"/>
      <c r="AA144" s="115">
        <f>IF(OR(M144="",N144="",P144=""),0,IF(OR(R144=$A$30,R144=$A$31,R144=$A$32),ROUND(P144/Q144*VLOOKUP(Y144,'stawki wynagrodzeń'!$A$4:$G$17,HLOOKUP(IF(AND(X144=$A$44,W144=$A$40),$A$41,IF(AND(X144=$A$44,W144=$A$41),$A$42,W144)),'stawki wynagrodzeń'!$D$4:$G$5,2,FALSE),FALSE),2),0))</f>
        <v>0</v>
      </c>
      <c r="AB144" s="116">
        <f>IF(OR(M144="",N144="",P144=""),0,IF(OR(R144=$A$30,R144=$A$31,R144=$A$32),ROUND(P144/Q144*VLOOKUP(Y144,'stawki wynagrodzeń'!$I$4:$O$17,HLOOKUP(IF(AND(X144=$A$44,W144=$A$40),$A$41,IF(AND(X144=$A$44,W144=$A$41),$A$42,W144)),'stawki wynagrodzeń'!$D$4:$G$5,2,FALSE),FALSE),2),0))</f>
        <v>0</v>
      </c>
      <c r="AC144" s="89"/>
      <c r="AD144" s="62" t="s">
        <v>80</v>
      </c>
      <c r="AE144" s="58"/>
      <c r="AF144" s="315"/>
      <c r="AG144" s="123"/>
      <c r="AH144" s="117"/>
      <c r="AI144" s="124">
        <f t="shared" ca="1" si="99"/>
        <v>0</v>
      </c>
      <c r="AJ144" s="45"/>
      <c r="AK144" s="127"/>
      <c r="AL144" s="126"/>
      <c r="AM144" s="320">
        <f>IF($R144=$A$30,ROUND(ROUND('stawki wynagrodzeń'!$O$6*AN144,2),0),0)</f>
        <v>0</v>
      </c>
      <c r="AN144" s="128"/>
      <c r="AO144" s="127"/>
      <c r="AP144" s="126"/>
      <c r="AQ144" s="320">
        <f>IF($R144=$A$30,ROUND(ROUND('stawki wynagrodzeń'!$O$6*AR144,2),0),0)</f>
        <v>0</v>
      </c>
      <c r="AR144" s="128"/>
      <c r="AS144" s="127"/>
      <c r="AT144" s="126"/>
      <c r="AU144" s="320">
        <f>IF($R144=$A$30,ROUND(ROUND('stawki wynagrodzeń'!$O$6*AV144,2),0),0)</f>
        <v>0</v>
      </c>
      <c r="AV144" s="128"/>
      <c r="AW144" s="127"/>
      <c r="AX144" s="126"/>
      <c r="AY144" s="320">
        <f>IF($R144=$A$30,ROUND(ROUND('stawki wynagrodzeń'!$O$6*AZ144,2),0),0)</f>
        <v>0</v>
      </c>
      <c r="AZ144" s="128"/>
      <c r="BA144" s="322">
        <f t="shared" si="100"/>
        <v>0</v>
      </c>
      <c r="BB144" s="323">
        <f t="shared" si="101"/>
        <v>0</v>
      </c>
      <c r="BC144" s="127"/>
      <c r="BD144" s="126"/>
      <c r="BE144" s="136">
        <f t="shared" si="102"/>
        <v>0</v>
      </c>
      <c r="BF144" s="137"/>
      <c r="BG144" s="127"/>
      <c r="BH144" s="126"/>
      <c r="BI144" s="136">
        <f t="shared" si="103"/>
        <v>0</v>
      </c>
      <c r="BJ144" s="137"/>
      <c r="BK144" s="127"/>
      <c r="BL144" s="126"/>
      <c r="BM144" s="136">
        <f t="shared" si="104"/>
        <v>0</v>
      </c>
      <c r="BN144" s="137"/>
      <c r="BO144" s="127"/>
      <c r="BP144" s="126"/>
      <c r="BQ144" s="136">
        <f t="shared" si="105"/>
        <v>0</v>
      </c>
      <c r="BR144" s="137"/>
      <c r="BS144" s="127"/>
      <c r="BT144" s="126"/>
      <c r="BU144" s="136">
        <f t="shared" si="108"/>
        <v>0</v>
      </c>
      <c r="BV144" s="137"/>
      <c r="BW144" s="127"/>
      <c r="BX144" s="126"/>
      <c r="BY144" s="136">
        <f t="shared" si="109"/>
        <v>0</v>
      </c>
      <c r="BZ144" s="137"/>
      <c r="CA144" s="127"/>
      <c r="CB144" s="126"/>
      <c r="CC144" s="136">
        <f t="shared" si="110"/>
        <v>0</v>
      </c>
      <c r="CD144" s="137"/>
      <c r="CE144" s="115">
        <f t="shared" si="111"/>
        <v>0</v>
      </c>
      <c r="CF144" s="409">
        <f t="shared" si="112"/>
        <v>0</v>
      </c>
      <c r="CG144" s="411">
        <f t="shared" si="106"/>
        <v>0</v>
      </c>
      <c r="CH144" s="143">
        <f t="shared" si="113"/>
        <v>0</v>
      </c>
      <c r="CI144" s="143">
        <f t="shared" si="114"/>
        <v>0</v>
      </c>
      <c r="CJ144" s="144" t="str">
        <f t="shared" si="115"/>
        <v/>
      </c>
      <c r="CK144" s="34" t="str">
        <f t="shared" si="116"/>
        <v/>
      </c>
      <c r="CL144" s="20"/>
    </row>
    <row r="145" spans="3:90" s="36" customFormat="1" x14ac:dyDescent="0.2">
      <c r="C145" s="37">
        <v>137</v>
      </c>
      <c r="D145" s="75" t="str">
        <f t="shared" si="92"/>
        <v>żż</v>
      </c>
      <c r="E145" s="69">
        <f t="shared" si="93"/>
        <v>0</v>
      </c>
      <c r="F145" s="69">
        <f t="shared" si="94"/>
        <v>0</v>
      </c>
      <c r="G145" s="188">
        <f t="shared" si="107"/>
        <v>0</v>
      </c>
      <c r="H145" s="288" t="str">
        <f t="shared" ca="1" si="95"/>
        <v/>
      </c>
      <c r="I145" s="288" t="str">
        <f t="shared" si="96"/>
        <v>wstaw lub popraw datę</v>
      </c>
      <c r="J145" s="289" t="str">
        <f t="shared" si="97"/>
        <v>czy pracuje</v>
      </c>
      <c r="K145" s="289"/>
      <c r="L145" s="287" t="str">
        <f t="shared" si="98"/>
        <v/>
      </c>
      <c r="M145" s="83"/>
      <c r="N145" s="84"/>
      <c r="O145" s="286"/>
      <c r="P145" s="94"/>
      <c r="Q145" s="95">
        <v>18</v>
      </c>
      <c r="R145" s="61"/>
      <c r="S145" s="108"/>
      <c r="T145" s="107"/>
      <c r="U145" s="102"/>
      <c r="V145" s="62"/>
      <c r="W145" s="148" t="s">
        <v>68</v>
      </c>
      <c r="X145" s="306" t="s">
        <v>200</v>
      </c>
      <c r="Y145" s="99" t="s">
        <v>104</v>
      </c>
      <c r="Z145" s="100"/>
      <c r="AA145" s="115">
        <f>IF(OR(M145="",N145="",P145=""),0,IF(OR(R145=$A$30,R145=$A$31,R145=$A$32),ROUND(P145/Q145*VLOOKUP(Y145,'stawki wynagrodzeń'!$A$4:$G$17,HLOOKUP(IF(AND(X145=$A$44,W145=$A$40),$A$41,IF(AND(X145=$A$44,W145=$A$41),$A$42,W145)),'stawki wynagrodzeń'!$D$4:$G$5,2,FALSE),FALSE),2),0))</f>
        <v>0</v>
      </c>
      <c r="AB145" s="116">
        <f>IF(OR(M145="",N145="",P145=""),0,IF(OR(R145=$A$30,R145=$A$31,R145=$A$32),ROUND(P145/Q145*VLOOKUP(Y145,'stawki wynagrodzeń'!$I$4:$O$17,HLOOKUP(IF(AND(X145=$A$44,W145=$A$40),$A$41,IF(AND(X145=$A$44,W145=$A$41),$A$42,W145)),'stawki wynagrodzeń'!$D$4:$G$5,2,FALSE),FALSE),2),0))</f>
        <v>0</v>
      </c>
      <c r="AC145" s="89"/>
      <c r="AD145" s="62" t="s">
        <v>80</v>
      </c>
      <c r="AE145" s="58"/>
      <c r="AF145" s="315"/>
      <c r="AG145" s="123"/>
      <c r="AH145" s="117"/>
      <c r="AI145" s="124">
        <f t="shared" ca="1" si="99"/>
        <v>0</v>
      </c>
      <c r="AJ145" s="45"/>
      <c r="AK145" s="127"/>
      <c r="AL145" s="126"/>
      <c r="AM145" s="320">
        <f>IF($R145=$A$30,ROUND(ROUND('stawki wynagrodzeń'!$O$6*AN145,2),0),0)</f>
        <v>0</v>
      </c>
      <c r="AN145" s="128"/>
      <c r="AO145" s="127"/>
      <c r="AP145" s="126"/>
      <c r="AQ145" s="320">
        <f>IF($R145=$A$30,ROUND(ROUND('stawki wynagrodzeń'!$O$6*AR145,2),0),0)</f>
        <v>0</v>
      </c>
      <c r="AR145" s="128"/>
      <c r="AS145" s="127"/>
      <c r="AT145" s="126"/>
      <c r="AU145" s="320">
        <f>IF($R145=$A$30,ROUND(ROUND('stawki wynagrodzeń'!$O$6*AV145,2),0),0)</f>
        <v>0</v>
      </c>
      <c r="AV145" s="128"/>
      <c r="AW145" s="127"/>
      <c r="AX145" s="126"/>
      <c r="AY145" s="320">
        <f>IF($R145=$A$30,ROUND(ROUND('stawki wynagrodzeń'!$O$6*AZ145,2),0),0)</f>
        <v>0</v>
      </c>
      <c r="AZ145" s="128"/>
      <c r="BA145" s="322">
        <f t="shared" si="100"/>
        <v>0</v>
      </c>
      <c r="BB145" s="323">
        <f t="shared" si="101"/>
        <v>0</v>
      </c>
      <c r="BC145" s="127"/>
      <c r="BD145" s="126"/>
      <c r="BE145" s="136">
        <f t="shared" si="102"/>
        <v>0</v>
      </c>
      <c r="BF145" s="137"/>
      <c r="BG145" s="127"/>
      <c r="BH145" s="126"/>
      <c r="BI145" s="136">
        <f t="shared" si="103"/>
        <v>0</v>
      </c>
      <c r="BJ145" s="137"/>
      <c r="BK145" s="127"/>
      <c r="BL145" s="126"/>
      <c r="BM145" s="136">
        <f t="shared" si="104"/>
        <v>0</v>
      </c>
      <c r="BN145" s="137"/>
      <c r="BO145" s="127"/>
      <c r="BP145" s="126"/>
      <c r="BQ145" s="136">
        <f t="shared" si="105"/>
        <v>0</v>
      </c>
      <c r="BR145" s="137"/>
      <c r="BS145" s="127"/>
      <c r="BT145" s="126"/>
      <c r="BU145" s="136">
        <f t="shared" si="108"/>
        <v>0</v>
      </c>
      <c r="BV145" s="137"/>
      <c r="BW145" s="127"/>
      <c r="BX145" s="126"/>
      <c r="BY145" s="136">
        <f t="shared" si="109"/>
        <v>0</v>
      </c>
      <c r="BZ145" s="137"/>
      <c r="CA145" s="127"/>
      <c r="CB145" s="126"/>
      <c r="CC145" s="136">
        <f t="shared" si="110"/>
        <v>0</v>
      </c>
      <c r="CD145" s="137"/>
      <c r="CE145" s="115">
        <f t="shared" si="111"/>
        <v>0</v>
      </c>
      <c r="CF145" s="409">
        <f t="shared" si="112"/>
        <v>0</v>
      </c>
      <c r="CG145" s="411">
        <f t="shared" si="106"/>
        <v>0</v>
      </c>
      <c r="CH145" s="143">
        <f t="shared" si="113"/>
        <v>0</v>
      </c>
      <c r="CI145" s="143">
        <f t="shared" si="114"/>
        <v>0</v>
      </c>
      <c r="CJ145" s="144" t="str">
        <f t="shared" si="115"/>
        <v/>
      </c>
      <c r="CK145" s="34" t="str">
        <f t="shared" si="116"/>
        <v/>
      </c>
      <c r="CL145" s="20"/>
    </row>
    <row r="146" spans="3:90" s="36" customFormat="1" x14ac:dyDescent="0.2">
      <c r="C146" s="37">
        <v>138</v>
      </c>
      <c r="D146" s="75" t="str">
        <f t="shared" si="92"/>
        <v>żż</v>
      </c>
      <c r="E146" s="69">
        <f t="shared" si="93"/>
        <v>0</v>
      </c>
      <c r="F146" s="69">
        <f t="shared" si="94"/>
        <v>0</v>
      </c>
      <c r="G146" s="188">
        <f t="shared" si="107"/>
        <v>0</v>
      </c>
      <c r="H146" s="288" t="str">
        <f t="shared" ca="1" si="95"/>
        <v/>
      </c>
      <c r="I146" s="288" t="str">
        <f t="shared" si="96"/>
        <v>wstaw lub popraw datę</v>
      </c>
      <c r="J146" s="289" t="str">
        <f t="shared" si="97"/>
        <v>czy pracuje</v>
      </c>
      <c r="K146" s="289"/>
      <c r="L146" s="287" t="str">
        <f t="shared" si="98"/>
        <v/>
      </c>
      <c r="M146" s="83"/>
      <c r="N146" s="84"/>
      <c r="O146" s="286"/>
      <c r="P146" s="94"/>
      <c r="Q146" s="95">
        <v>18</v>
      </c>
      <c r="R146" s="61"/>
      <c r="S146" s="108"/>
      <c r="T146" s="107"/>
      <c r="U146" s="102"/>
      <c r="V146" s="62"/>
      <c r="W146" s="148" t="s">
        <v>68</v>
      </c>
      <c r="X146" s="306" t="s">
        <v>200</v>
      </c>
      <c r="Y146" s="99" t="s">
        <v>104</v>
      </c>
      <c r="Z146" s="100"/>
      <c r="AA146" s="115">
        <f>IF(OR(M146="",N146="",P146=""),0,IF(OR(R146=$A$30,R146=$A$31,R146=$A$32),ROUND(P146/Q146*VLOOKUP(Y146,'stawki wynagrodzeń'!$A$4:$G$17,HLOOKUP(IF(AND(X146=$A$44,W146=$A$40),$A$41,IF(AND(X146=$A$44,W146=$A$41),$A$42,W146)),'stawki wynagrodzeń'!$D$4:$G$5,2,FALSE),FALSE),2),0))</f>
        <v>0</v>
      </c>
      <c r="AB146" s="116">
        <f>IF(OR(M146="",N146="",P146=""),0,IF(OR(R146=$A$30,R146=$A$31,R146=$A$32),ROUND(P146/Q146*VLOOKUP(Y146,'stawki wynagrodzeń'!$I$4:$O$17,HLOOKUP(IF(AND(X146=$A$44,W146=$A$40),$A$41,IF(AND(X146=$A$44,W146=$A$41),$A$42,W146)),'stawki wynagrodzeń'!$D$4:$G$5,2,FALSE),FALSE),2),0))</f>
        <v>0</v>
      </c>
      <c r="AC146" s="89"/>
      <c r="AD146" s="62" t="s">
        <v>80</v>
      </c>
      <c r="AE146" s="58"/>
      <c r="AF146" s="315"/>
      <c r="AG146" s="123"/>
      <c r="AH146" s="117"/>
      <c r="AI146" s="124">
        <f t="shared" ca="1" si="99"/>
        <v>0</v>
      </c>
      <c r="AJ146" s="45"/>
      <c r="AK146" s="127"/>
      <c r="AL146" s="126"/>
      <c r="AM146" s="320">
        <f>IF($R146=$A$30,ROUND(ROUND('stawki wynagrodzeń'!$O$6*AN146,2),0),0)</f>
        <v>0</v>
      </c>
      <c r="AN146" s="128"/>
      <c r="AO146" s="127"/>
      <c r="AP146" s="126"/>
      <c r="AQ146" s="320">
        <f>IF($R146=$A$30,ROUND(ROUND('stawki wynagrodzeń'!$O$6*AR146,2),0),0)</f>
        <v>0</v>
      </c>
      <c r="AR146" s="128"/>
      <c r="AS146" s="127"/>
      <c r="AT146" s="126"/>
      <c r="AU146" s="320">
        <f>IF($R146=$A$30,ROUND(ROUND('stawki wynagrodzeń'!$O$6*AV146,2),0),0)</f>
        <v>0</v>
      </c>
      <c r="AV146" s="128"/>
      <c r="AW146" s="127"/>
      <c r="AX146" s="126"/>
      <c r="AY146" s="320">
        <f>IF($R146=$A$30,ROUND(ROUND('stawki wynagrodzeń'!$O$6*AZ146,2),0),0)</f>
        <v>0</v>
      </c>
      <c r="AZ146" s="128"/>
      <c r="BA146" s="322">
        <f t="shared" si="100"/>
        <v>0</v>
      </c>
      <c r="BB146" s="323">
        <f t="shared" si="101"/>
        <v>0</v>
      </c>
      <c r="BC146" s="127"/>
      <c r="BD146" s="126"/>
      <c r="BE146" s="136">
        <f t="shared" si="102"/>
        <v>0</v>
      </c>
      <c r="BF146" s="137"/>
      <c r="BG146" s="127"/>
      <c r="BH146" s="126"/>
      <c r="BI146" s="136">
        <f t="shared" si="103"/>
        <v>0</v>
      </c>
      <c r="BJ146" s="137"/>
      <c r="BK146" s="127"/>
      <c r="BL146" s="126"/>
      <c r="BM146" s="136">
        <f t="shared" si="104"/>
        <v>0</v>
      </c>
      <c r="BN146" s="137"/>
      <c r="BO146" s="127"/>
      <c r="BP146" s="126"/>
      <c r="BQ146" s="136">
        <f t="shared" si="105"/>
        <v>0</v>
      </c>
      <c r="BR146" s="137"/>
      <c r="BS146" s="127"/>
      <c r="BT146" s="126"/>
      <c r="BU146" s="136">
        <f t="shared" si="108"/>
        <v>0</v>
      </c>
      <c r="BV146" s="137"/>
      <c r="BW146" s="127"/>
      <c r="BX146" s="126"/>
      <c r="BY146" s="136">
        <f t="shared" si="109"/>
        <v>0</v>
      </c>
      <c r="BZ146" s="137"/>
      <c r="CA146" s="127"/>
      <c r="CB146" s="126"/>
      <c r="CC146" s="136">
        <f t="shared" si="110"/>
        <v>0</v>
      </c>
      <c r="CD146" s="137"/>
      <c r="CE146" s="115">
        <f t="shared" si="111"/>
        <v>0</v>
      </c>
      <c r="CF146" s="409">
        <f t="shared" si="112"/>
        <v>0</v>
      </c>
      <c r="CG146" s="411">
        <f t="shared" si="106"/>
        <v>0</v>
      </c>
      <c r="CH146" s="143">
        <f t="shared" si="113"/>
        <v>0</v>
      </c>
      <c r="CI146" s="143">
        <f t="shared" si="114"/>
        <v>0</v>
      </c>
      <c r="CJ146" s="144" t="str">
        <f t="shared" si="115"/>
        <v/>
      </c>
      <c r="CK146" s="34" t="str">
        <f t="shared" si="116"/>
        <v/>
      </c>
      <c r="CL146" s="20"/>
    </row>
    <row r="147" spans="3:90" s="36" customFormat="1" x14ac:dyDescent="0.2">
      <c r="C147" s="37">
        <v>139</v>
      </c>
      <c r="D147" s="75" t="str">
        <f t="shared" si="92"/>
        <v>żż</v>
      </c>
      <c r="E147" s="69">
        <f t="shared" si="93"/>
        <v>0</v>
      </c>
      <c r="F147" s="69">
        <f t="shared" si="94"/>
        <v>0</v>
      </c>
      <c r="G147" s="188">
        <f t="shared" si="107"/>
        <v>0</v>
      </c>
      <c r="H147" s="288" t="str">
        <f t="shared" ca="1" si="95"/>
        <v/>
      </c>
      <c r="I147" s="288" t="str">
        <f t="shared" si="96"/>
        <v>wstaw lub popraw datę</v>
      </c>
      <c r="J147" s="289" t="str">
        <f t="shared" si="97"/>
        <v>czy pracuje</v>
      </c>
      <c r="K147" s="289"/>
      <c r="L147" s="287" t="str">
        <f t="shared" si="98"/>
        <v/>
      </c>
      <c r="M147" s="83"/>
      <c r="N147" s="84"/>
      <c r="O147" s="286"/>
      <c r="P147" s="94"/>
      <c r="Q147" s="95">
        <v>18</v>
      </c>
      <c r="R147" s="61"/>
      <c r="S147" s="108"/>
      <c r="T147" s="107"/>
      <c r="U147" s="102"/>
      <c r="V147" s="62"/>
      <c r="W147" s="148" t="s">
        <v>68</v>
      </c>
      <c r="X147" s="306" t="s">
        <v>200</v>
      </c>
      <c r="Y147" s="99" t="s">
        <v>104</v>
      </c>
      <c r="Z147" s="100"/>
      <c r="AA147" s="115">
        <f>IF(OR(M147="",N147="",P147=""),0,IF(OR(R147=$A$30,R147=$A$31,R147=$A$32),ROUND(P147/Q147*VLOOKUP(Y147,'stawki wynagrodzeń'!$A$4:$G$17,HLOOKUP(IF(AND(X147=$A$44,W147=$A$40),$A$41,IF(AND(X147=$A$44,W147=$A$41),$A$42,W147)),'stawki wynagrodzeń'!$D$4:$G$5,2,FALSE),FALSE),2),0))</f>
        <v>0</v>
      </c>
      <c r="AB147" s="116">
        <f>IF(OR(M147="",N147="",P147=""),0,IF(OR(R147=$A$30,R147=$A$31,R147=$A$32),ROUND(P147/Q147*VLOOKUP(Y147,'stawki wynagrodzeń'!$I$4:$O$17,HLOOKUP(IF(AND(X147=$A$44,W147=$A$40),$A$41,IF(AND(X147=$A$44,W147=$A$41),$A$42,W147)),'stawki wynagrodzeń'!$D$4:$G$5,2,FALSE),FALSE),2),0))</f>
        <v>0</v>
      </c>
      <c r="AC147" s="89"/>
      <c r="AD147" s="62" t="s">
        <v>80</v>
      </c>
      <c r="AE147" s="58"/>
      <c r="AF147" s="315"/>
      <c r="AG147" s="123"/>
      <c r="AH147" s="117"/>
      <c r="AI147" s="124">
        <f t="shared" ca="1" si="99"/>
        <v>0</v>
      </c>
      <c r="AJ147" s="45"/>
      <c r="AK147" s="127"/>
      <c r="AL147" s="126"/>
      <c r="AM147" s="320">
        <f>IF($R147=$A$30,ROUND(ROUND('stawki wynagrodzeń'!$O$6*AN147,2),0),0)</f>
        <v>0</v>
      </c>
      <c r="AN147" s="128"/>
      <c r="AO147" s="127"/>
      <c r="AP147" s="126"/>
      <c r="AQ147" s="320">
        <f>IF($R147=$A$30,ROUND(ROUND('stawki wynagrodzeń'!$O$6*AR147,2),0),0)</f>
        <v>0</v>
      </c>
      <c r="AR147" s="128"/>
      <c r="AS147" s="127"/>
      <c r="AT147" s="126"/>
      <c r="AU147" s="320">
        <f>IF($R147=$A$30,ROUND(ROUND('stawki wynagrodzeń'!$O$6*AV147,2),0),0)</f>
        <v>0</v>
      </c>
      <c r="AV147" s="128"/>
      <c r="AW147" s="127"/>
      <c r="AX147" s="126"/>
      <c r="AY147" s="320">
        <f>IF($R147=$A$30,ROUND(ROUND('stawki wynagrodzeń'!$O$6*AZ147,2),0),0)</f>
        <v>0</v>
      </c>
      <c r="AZ147" s="128"/>
      <c r="BA147" s="322">
        <f t="shared" si="100"/>
        <v>0</v>
      </c>
      <c r="BB147" s="323">
        <f t="shared" si="101"/>
        <v>0</v>
      </c>
      <c r="BC147" s="127"/>
      <c r="BD147" s="126"/>
      <c r="BE147" s="136">
        <f t="shared" si="102"/>
        <v>0</v>
      </c>
      <c r="BF147" s="137"/>
      <c r="BG147" s="127"/>
      <c r="BH147" s="126"/>
      <c r="BI147" s="136">
        <f t="shared" si="103"/>
        <v>0</v>
      </c>
      <c r="BJ147" s="137"/>
      <c r="BK147" s="127"/>
      <c r="BL147" s="126"/>
      <c r="BM147" s="136">
        <f t="shared" si="104"/>
        <v>0</v>
      </c>
      <c r="BN147" s="137"/>
      <c r="BO147" s="127"/>
      <c r="BP147" s="126"/>
      <c r="BQ147" s="136">
        <f t="shared" si="105"/>
        <v>0</v>
      </c>
      <c r="BR147" s="137"/>
      <c r="BS147" s="127"/>
      <c r="BT147" s="126"/>
      <c r="BU147" s="136">
        <f t="shared" si="108"/>
        <v>0</v>
      </c>
      <c r="BV147" s="137"/>
      <c r="BW147" s="127"/>
      <c r="BX147" s="126"/>
      <c r="BY147" s="136">
        <f t="shared" si="109"/>
        <v>0</v>
      </c>
      <c r="BZ147" s="137"/>
      <c r="CA147" s="127"/>
      <c r="CB147" s="126"/>
      <c r="CC147" s="136">
        <f t="shared" si="110"/>
        <v>0</v>
      </c>
      <c r="CD147" s="137"/>
      <c r="CE147" s="115">
        <f t="shared" si="111"/>
        <v>0</v>
      </c>
      <c r="CF147" s="409">
        <f t="shared" si="112"/>
        <v>0</v>
      </c>
      <c r="CG147" s="411">
        <f t="shared" si="106"/>
        <v>0</v>
      </c>
      <c r="CH147" s="143">
        <f t="shared" si="113"/>
        <v>0</v>
      </c>
      <c r="CI147" s="143">
        <f t="shared" si="114"/>
        <v>0</v>
      </c>
      <c r="CJ147" s="144" t="str">
        <f t="shared" si="115"/>
        <v/>
      </c>
      <c r="CK147" s="34" t="str">
        <f t="shared" si="116"/>
        <v/>
      </c>
      <c r="CL147" s="20"/>
    </row>
    <row r="148" spans="3:90" s="36" customFormat="1" x14ac:dyDescent="0.2">
      <c r="C148" s="37">
        <v>140</v>
      </c>
      <c r="D148" s="75" t="str">
        <f t="shared" si="92"/>
        <v>żż</v>
      </c>
      <c r="E148" s="69">
        <f t="shared" si="93"/>
        <v>0</v>
      </c>
      <c r="F148" s="69">
        <f t="shared" si="94"/>
        <v>0</v>
      </c>
      <c r="G148" s="188">
        <f t="shared" si="107"/>
        <v>0</v>
      </c>
      <c r="H148" s="288" t="str">
        <f t="shared" ca="1" si="95"/>
        <v/>
      </c>
      <c r="I148" s="288" t="str">
        <f t="shared" si="96"/>
        <v>wstaw lub popraw datę</v>
      </c>
      <c r="J148" s="289" t="str">
        <f t="shared" si="97"/>
        <v>czy pracuje</v>
      </c>
      <c r="K148" s="289"/>
      <c r="L148" s="287" t="str">
        <f t="shared" si="98"/>
        <v/>
      </c>
      <c r="M148" s="83"/>
      <c r="N148" s="84"/>
      <c r="O148" s="286"/>
      <c r="P148" s="94"/>
      <c r="Q148" s="95">
        <v>18</v>
      </c>
      <c r="R148" s="61"/>
      <c r="S148" s="108"/>
      <c r="T148" s="107"/>
      <c r="U148" s="102"/>
      <c r="V148" s="62"/>
      <c r="W148" s="148" t="s">
        <v>68</v>
      </c>
      <c r="X148" s="306" t="s">
        <v>200</v>
      </c>
      <c r="Y148" s="99" t="s">
        <v>104</v>
      </c>
      <c r="Z148" s="100"/>
      <c r="AA148" s="115">
        <f>IF(OR(M148="",N148="",P148=""),0,IF(OR(R148=$A$30,R148=$A$31,R148=$A$32),ROUND(P148/Q148*VLOOKUP(Y148,'stawki wynagrodzeń'!$A$4:$G$17,HLOOKUP(IF(AND(X148=$A$44,W148=$A$40),$A$41,IF(AND(X148=$A$44,W148=$A$41),$A$42,W148)),'stawki wynagrodzeń'!$D$4:$G$5,2,FALSE),FALSE),2),0))</f>
        <v>0</v>
      </c>
      <c r="AB148" s="116">
        <f>IF(OR(M148="",N148="",P148=""),0,IF(OR(R148=$A$30,R148=$A$31,R148=$A$32),ROUND(P148/Q148*VLOOKUP(Y148,'stawki wynagrodzeń'!$I$4:$O$17,HLOOKUP(IF(AND(X148=$A$44,W148=$A$40),$A$41,IF(AND(X148=$A$44,W148=$A$41),$A$42,W148)),'stawki wynagrodzeń'!$D$4:$G$5,2,FALSE),FALSE),2),0))</f>
        <v>0</v>
      </c>
      <c r="AC148" s="89"/>
      <c r="AD148" s="62" t="s">
        <v>80</v>
      </c>
      <c r="AE148" s="58"/>
      <c r="AF148" s="315"/>
      <c r="AG148" s="123"/>
      <c r="AH148" s="117"/>
      <c r="AI148" s="124">
        <f t="shared" ca="1" si="99"/>
        <v>0</v>
      </c>
      <c r="AJ148" s="45"/>
      <c r="AK148" s="127"/>
      <c r="AL148" s="126"/>
      <c r="AM148" s="320">
        <f>IF($R148=$A$30,ROUND(ROUND('stawki wynagrodzeń'!$O$6*AN148,2),0),0)</f>
        <v>0</v>
      </c>
      <c r="AN148" s="128"/>
      <c r="AO148" s="127"/>
      <c r="AP148" s="126"/>
      <c r="AQ148" s="320">
        <f>IF($R148=$A$30,ROUND(ROUND('stawki wynagrodzeń'!$O$6*AR148,2),0),0)</f>
        <v>0</v>
      </c>
      <c r="AR148" s="128"/>
      <c r="AS148" s="127"/>
      <c r="AT148" s="126"/>
      <c r="AU148" s="320">
        <f>IF($R148=$A$30,ROUND(ROUND('stawki wynagrodzeń'!$O$6*AV148,2),0),0)</f>
        <v>0</v>
      </c>
      <c r="AV148" s="128"/>
      <c r="AW148" s="127"/>
      <c r="AX148" s="126"/>
      <c r="AY148" s="320">
        <f>IF($R148=$A$30,ROUND(ROUND('stawki wynagrodzeń'!$O$6*AZ148,2),0),0)</f>
        <v>0</v>
      </c>
      <c r="AZ148" s="128"/>
      <c r="BA148" s="322">
        <f t="shared" si="100"/>
        <v>0</v>
      </c>
      <c r="BB148" s="323">
        <f t="shared" si="101"/>
        <v>0</v>
      </c>
      <c r="BC148" s="127"/>
      <c r="BD148" s="126"/>
      <c r="BE148" s="136">
        <f t="shared" si="102"/>
        <v>0</v>
      </c>
      <c r="BF148" s="137"/>
      <c r="BG148" s="127"/>
      <c r="BH148" s="126"/>
      <c r="BI148" s="136">
        <f t="shared" si="103"/>
        <v>0</v>
      </c>
      <c r="BJ148" s="137"/>
      <c r="BK148" s="127"/>
      <c r="BL148" s="126"/>
      <c r="BM148" s="136">
        <f t="shared" si="104"/>
        <v>0</v>
      </c>
      <c r="BN148" s="137"/>
      <c r="BO148" s="127"/>
      <c r="BP148" s="126"/>
      <c r="BQ148" s="136">
        <f t="shared" si="105"/>
        <v>0</v>
      </c>
      <c r="BR148" s="137"/>
      <c r="BS148" s="127"/>
      <c r="BT148" s="126"/>
      <c r="BU148" s="136">
        <f t="shared" si="108"/>
        <v>0</v>
      </c>
      <c r="BV148" s="137"/>
      <c r="BW148" s="127"/>
      <c r="BX148" s="126"/>
      <c r="BY148" s="136">
        <f t="shared" si="109"/>
        <v>0</v>
      </c>
      <c r="BZ148" s="137"/>
      <c r="CA148" s="127"/>
      <c r="CB148" s="126"/>
      <c r="CC148" s="136">
        <f t="shared" si="110"/>
        <v>0</v>
      </c>
      <c r="CD148" s="137"/>
      <c r="CE148" s="115">
        <f t="shared" si="111"/>
        <v>0</v>
      </c>
      <c r="CF148" s="409">
        <f t="shared" si="112"/>
        <v>0</v>
      </c>
      <c r="CG148" s="411">
        <f t="shared" si="106"/>
        <v>0</v>
      </c>
      <c r="CH148" s="143">
        <f t="shared" si="113"/>
        <v>0</v>
      </c>
      <c r="CI148" s="143">
        <f t="shared" si="114"/>
        <v>0</v>
      </c>
      <c r="CJ148" s="144" t="str">
        <f t="shared" si="115"/>
        <v/>
      </c>
      <c r="CK148" s="34" t="str">
        <f t="shared" si="116"/>
        <v/>
      </c>
      <c r="CL148" s="20"/>
    </row>
    <row r="149" spans="3:90" s="36" customFormat="1" x14ac:dyDescent="0.2">
      <c r="C149" s="37">
        <v>141</v>
      </c>
      <c r="D149" s="75" t="str">
        <f t="shared" si="92"/>
        <v>żż</v>
      </c>
      <c r="E149" s="69">
        <f t="shared" si="93"/>
        <v>0</v>
      </c>
      <c r="F149" s="69">
        <f t="shared" si="94"/>
        <v>0</v>
      </c>
      <c r="G149" s="188">
        <f t="shared" si="107"/>
        <v>0</v>
      </c>
      <c r="H149" s="288" t="str">
        <f t="shared" ca="1" si="95"/>
        <v/>
      </c>
      <c r="I149" s="288" t="str">
        <f t="shared" si="96"/>
        <v>wstaw lub popraw datę</v>
      </c>
      <c r="J149" s="289" t="str">
        <f t="shared" si="97"/>
        <v>czy pracuje</v>
      </c>
      <c r="K149" s="289"/>
      <c r="L149" s="287" t="str">
        <f t="shared" si="98"/>
        <v/>
      </c>
      <c r="M149" s="83"/>
      <c r="N149" s="84"/>
      <c r="O149" s="286"/>
      <c r="P149" s="94"/>
      <c r="Q149" s="95">
        <v>18</v>
      </c>
      <c r="R149" s="61"/>
      <c r="S149" s="108"/>
      <c r="T149" s="107"/>
      <c r="U149" s="102"/>
      <c r="V149" s="62"/>
      <c r="W149" s="148" t="s">
        <v>68</v>
      </c>
      <c r="X149" s="306" t="s">
        <v>200</v>
      </c>
      <c r="Y149" s="99" t="s">
        <v>104</v>
      </c>
      <c r="Z149" s="100"/>
      <c r="AA149" s="115">
        <f>IF(OR(M149="",N149="",P149=""),0,IF(OR(R149=$A$30,R149=$A$31,R149=$A$32),ROUND(P149/Q149*VLOOKUP(Y149,'stawki wynagrodzeń'!$A$4:$G$17,HLOOKUP(IF(AND(X149=$A$44,W149=$A$40),$A$41,IF(AND(X149=$A$44,W149=$A$41),$A$42,W149)),'stawki wynagrodzeń'!$D$4:$G$5,2,FALSE),FALSE),2),0))</f>
        <v>0</v>
      </c>
      <c r="AB149" s="116">
        <f>IF(OR(M149="",N149="",P149=""),0,IF(OR(R149=$A$30,R149=$A$31,R149=$A$32),ROUND(P149/Q149*VLOOKUP(Y149,'stawki wynagrodzeń'!$I$4:$O$17,HLOOKUP(IF(AND(X149=$A$44,W149=$A$40),$A$41,IF(AND(X149=$A$44,W149=$A$41),$A$42,W149)),'stawki wynagrodzeń'!$D$4:$G$5,2,FALSE),FALSE),2),0))</f>
        <v>0</v>
      </c>
      <c r="AC149" s="89"/>
      <c r="AD149" s="62" t="s">
        <v>80</v>
      </c>
      <c r="AE149" s="58"/>
      <c r="AF149" s="315"/>
      <c r="AG149" s="123"/>
      <c r="AH149" s="117"/>
      <c r="AI149" s="124">
        <f t="shared" ca="1" si="99"/>
        <v>0</v>
      </c>
      <c r="AJ149" s="45"/>
      <c r="AK149" s="127"/>
      <c r="AL149" s="126"/>
      <c r="AM149" s="320">
        <f>IF($R149=$A$30,ROUND(ROUND('stawki wynagrodzeń'!$O$6*AN149,2),0),0)</f>
        <v>0</v>
      </c>
      <c r="AN149" s="128"/>
      <c r="AO149" s="127"/>
      <c r="AP149" s="126"/>
      <c r="AQ149" s="320">
        <f>IF($R149=$A$30,ROUND(ROUND('stawki wynagrodzeń'!$O$6*AR149,2),0),0)</f>
        <v>0</v>
      </c>
      <c r="AR149" s="128"/>
      <c r="AS149" s="127"/>
      <c r="AT149" s="126"/>
      <c r="AU149" s="320">
        <f>IF($R149=$A$30,ROUND(ROUND('stawki wynagrodzeń'!$O$6*AV149,2),0),0)</f>
        <v>0</v>
      </c>
      <c r="AV149" s="128"/>
      <c r="AW149" s="127"/>
      <c r="AX149" s="126"/>
      <c r="AY149" s="320">
        <f>IF($R149=$A$30,ROUND(ROUND('stawki wynagrodzeń'!$O$6*AZ149,2),0),0)</f>
        <v>0</v>
      </c>
      <c r="AZ149" s="128"/>
      <c r="BA149" s="322">
        <f t="shared" si="100"/>
        <v>0</v>
      </c>
      <c r="BB149" s="323">
        <f t="shared" si="101"/>
        <v>0</v>
      </c>
      <c r="BC149" s="127"/>
      <c r="BD149" s="126"/>
      <c r="BE149" s="136">
        <f t="shared" si="102"/>
        <v>0</v>
      </c>
      <c r="BF149" s="137"/>
      <c r="BG149" s="127"/>
      <c r="BH149" s="126"/>
      <c r="BI149" s="136">
        <f t="shared" si="103"/>
        <v>0</v>
      </c>
      <c r="BJ149" s="137"/>
      <c r="BK149" s="127"/>
      <c r="BL149" s="126"/>
      <c r="BM149" s="136">
        <f t="shared" si="104"/>
        <v>0</v>
      </c>
      <c r="BN149" s="137"/>
      <c r="BO149" s="127"/>
      <c r="BP149" s="126"/>
      <c r="BQ149" s="136">
        <f t="shared" si="105"/>
        <v>0</v>
      </c>
      <c r="BR149" s="137"/>
      <c r="BS149" s="127"/>
      <c r="BT149" s="126"/>
      <c r="BU149" s="136">
        <f t="shared" si="108"/>
        <v>0</v>
      </c>
      <c r="BV149" s="137"/>
      <c r="BW149" s="127"/>
      <c r="BX149" s="126"/>
      <c r="BY149" s="136">
        <f t="shared" si="109"/>
        <v>0</v>
      </c>
      <c r="BZ149" s="137"/>
      <c r="CA149" s="127"/>
      <c r="CB149" s="126"/>
      <c r="CC149" s="136">
        <f t="shared" si="110"/>
        <v>0</v>
      </c>
      <c r="CD149" s="137"/>
      <c r="CE149" s="115">
        <f t="shared" si="111"/>
        <v>0</v>
      </c>
      <c r="CF149" s="409">
        <f t="shared" si="112"/>
        <v>0</v>
      </c>
      <c r="CG149" s="411">
        <f t="shared" si="106"/>
        <v>0</v>
      </c>
      <c r="CH149" s="143">
        <f t="shared" si="113"/>
        <v>0</v>
      </c>
      <c r="CI149" s="143">
        <f t="shared" si="114"/>
        <v>0</v>
      </c>
      <c r="CJ149" s="144" t="str">
        <f t="shared" si="115"/>
        <v/>
      </c>
      <c r="CK149" s="34" t="str">
        <f t="shared" si="116"/>
        <v/>
      </c>
      <c r="CL149" s="20"/>
    </row>
    <row r="150" spans="3:90" s="36" customFormat="1" x14ac:dyDescent="0.2">
      <c r="C150" s="37">
        <v>142</v>
      </c>
      <c r="D150" s="75" t="str">
        <f t="shared" si="92"/>
        <v>żż</v>
      </c>
      <c r="E150" s="69">
        <f t="shared" si="93"/>
        <v>0</v>
      </c>
      <c r="F150" s="69">
        <f t="shared" si="94"/>
        <v>0</v>
      </c>
      <c r="G150" s="188">
        <f t="shared" si="107"/>
        <v>0</v>
      </c>
      <c r="H150" s="288" t="str">
        <f t="shared" ca="1" si="95"/>
        <v/>
      </c>
      <c r="I150" s="288" t="str">
        <f t="shared" si="96"/>
        <v>wstaw lub popraw datę</v>
      </c>
      <c r="J150" s="289" t="str">
        <f t="shared" si="97"/>
        <v>czy pracuje</v>
      </c>
      <c r="K150" s="289"/>
      <c r="L150" s="287" t="str">
        <f t="shared" si="98"/>
        <v/>
      </c>
      <c r="M150" s="83"/>
      <c r="N150" s="84"/>
      <c r="O150" s="286"/>
      <c r="P150" s="94"/>
      <c r="Q150" s="95">
        <v>18</v>
      </c>
      <c r="R150" s="61"/>
      <c r="S150" s="108"/>
      <c r="T150" s="107"/>
      <c r="U150" s="102"/>
      <c r="V150" s="62"/>
      <c r="W150" s="148" t="s">
        <v>68</v>
      </c>
      <c r="X150" s="306" t="s">
        <v>200</v>
      </c>
      <c r="Y150" s="99" t="s">
        <v>104</v>
      </c>
      <c r="Z150" s="100"/>
      <c r="AA150" s="115">
        <f>IF(OR(M150="",N150="",P150=""),0,IF(OR(R150=$A$30,R150=$A$31,R150=$A$32),ROUND(P150/Q150*VLOOKUP(Y150,'stawki wynagrodzeń'!$A$4:$G$17,HLOOKUP(IF(AND(X150=$A$44,W150=$A$40),$A$41,IF(AND(X150=$A$44,W150=$A$41),$A$42,W150)),'stawki wynagrodzeń'!$D$4:$G$5,2,FALSE),FALSE),2),0))</f>
        <v>0</v>
      </c>
      <c r="AB150" s="116">
        <f>IF(OR(M150="",N150="",P150=""),0,IF(OR(R150=$A$30,R150=$A$31,R150=$A$32),ROUND(P150/Q150*VLOOKUP(Y150,'stawki wynagrodzeń'!$I$4:$O$17,HLOOKUP(IF(AND(X150=$A$44,W150=$A$40),$A$41,IF(AND(X150=$A$44,W150=$A$41),$A$42,W150)),'stawki wynagrodzeń'!$D$4:$G$5,2,FALSE),FALSE),2),0))</f>
        <v>0</v>
      </c>
      <c r="AC150" s="89"/>
      <c r="AD150" s="62" t="s">
        <v>80</v>
      </c>
      <c r="AE150" s="58"/>
      <c r="AF150" s="315"/>
      <c r="AG150" s="123"/>
      <c r="AH150" s="117"/>
      <c r="AI150" s="124">
        <f t="shared" ca="1" si="99"/>
        <v>0</v>
      </c>
      <c r="AJ150" s="45"/>
      <c r="AK150" s="127"/>
      <c r="AL150" s="126"/>
      <c r="AM150" s="320">
        <f>IF($R150=$A$30,ROUND(ROUND('stawki wynagrodzeń'!$O$6*AN150,2),0),0)</f>
        <v>0</v>
      </c>
      <c r="AN150" s="128"/>
      <c r="AO150" s="127"/>
      <c r="AP150" s="126"/>
      <c r="AQ150" s="320">
        <f>IF($R150=$A$30,ROUND(ROUND('stawki wynagrodzeń'!$O$6*AR150,2),0),0)</f>
        <v>0</v>
      </c>
      <c r="AR150" s="128"/>
      <c r="AS150" s="127"/>
      <c r="AT150" s="126"/>
      <c r="AU150" s="320">
        <f>IF($R150=$A$30,ROUND(ROUND('stawki wynagrodzeń'!$O$6*AV150,2),0),0)</f>
        <v>0</v>
      </c>
      <c r="AV150" s="128"/>
      <c r="AW150" s="127"/>
      <c r="AX150" s="126"/>
      <c r="AY150" s="320">
        <f>IF($R150=$A$30,ROUND(ROUND('stawki wynagrodzeń'!$O$6*AZ150,2),0),0)</f>
        <v>0</v>
      </c>
      <c r="AZ150" s="128"/>
      <c r="BA150" s="322">
        <f t="shared" si="100"/>
        <v>0</v>
      </c>
      <c r="BB150" s="323">
        <f t="shared" si="101"/>
        <v>0</v>
      </c>
      <c r="BC150" s="127"/>
      <c r="BD150" s="126"/>
      <c r="BE150" s="136">
        <f t="shared" si="102"/>
        <v>0</v>
      </c>
      <c r="BF150" s="137"/>
      <c r="BG150" s="127"/>
      <c r="BH150" s="126"/>
      <c r="BI150" s="136">
        <f t="shared" si="103"/>
        <v>0</v>
      </c>
      <c r="BJ150" s="137"/>
      <c r="BK150" s="127"/>
      <c r="BL150" s="126"/>
      <c r="BM150" s="136">
        <f t="shared" si="104"/>
        <v>0</v>
      </c>
      <c r="BN150" s="137"/>
      <c r="BO150" s="127"/>
      <c r="BP150" s="126"/>
      <c r="BQ150" s="136">
        <f t="shared" si="105"/>
        <v>0</v>
      </c>
      <c r="BR150" s="137"/>
      <c r="BS150" s="127"/>
      <c r="BT150" s="126"/>
      <c r="BU150" s="136">
        <f t="shared" si="108"/>
        <v>0</v>
      </c>
      <c r="BV150" s="137"/>
      <c r="BW150" s="127"/>
      <c r="BX150" s="126"/>
      <c r="BY150" s="136">
        <f t="shared" si="109"/>
        <v>0</v>
      </c>
      <c r="BZ150" s="137"/>
      <c r="CA150" s="127"/>
      <c r="CB150" s="126"/>
      <c r="CC150" s="136">
        <f t="shared" si="110"/>
        <v>0</v>
      </c>
      <c r="CD150" s="137"/>
      <c r="CE150" s="115">
        <f t="shared" si="111"/>
        <v>0</v>
      </c>
      <c r="CF150" s="409">
        <f t="shared" si="112"/>
        <v>0</v>
      </c>
      <c r="CG150" s="411">
        <f t="shared" si="106"/>
        <v>0</v>
      </c>
      <c r="CH150" s="143">
        <f t="shared" si="113"/>
        <v>0</v>
      </c>
      <c r="CI150" s="143">
        <f t="shared" si="114"/>
        <v>0</v>
      </c>
      <c r="CJ150" s="144" t="str">
        <f t="shared" si="115"/>
        <v/>
      </c>
      <c r="CK150" s="34" t="str">
        <f t="shared" si="116"/>
        <v/>
      </c>
      <c r="CL150" s="20"/>
    </row>
    <row r="151" spans="3:90" s="36" customFormat="1" x14ac:dyDescent="0.2">
      <c r="C151" s="37">
        <v>143</v>
      </c>
      <c r="D151" s="75" t="str">
        <f t="shared" si="92"/>
        <v>żż</v>
      </c>
      <c r="E151" s="69">
        <f t="shared" si="93"/>
        <v>0</v>
      </c>
      <c r="F151" s="69">
        <f t="shared" si="94"/>
        <v>0</v>
      </c>
      <c r="G151" s="188">
        <f t="shared" si="107"/>
        <v>0</v>
      </c>
      <c r="H151" s="288" t="str">
        <f t="shared" ca="1" si="95"/>
        <v/>
      </c>
      <c r="I151" s="288" t="str">
        <f t="shared" si="96"/>
        <v>wstaw lub popraw datę</v>
      </c>
      <c r="J151" s="289" t="str">
        <f t="shared" si="97"/>
        <v>czy pracuje</v>
      </c>
      <c r="K151" s="289"/>
      <c r="L151" s="287" t="str">
        <f t="shared" si="98"/>
        <v/>
      </c>
      <c r="M151" s="83"/>
      <c r="N151" s="84"/>
      <c r="O151" s="286"/>
      <c r="P151" s="94"/>
      <c r="Q151" s="95">
        <v>18</v>
      </c>
      <c r="R151" s="61"/>
      <c r="S151" s="108"/>
      <c r="T151" s="107"/>
      <c r="U151" s="102"/>
      <c r="V151" s="62"/>
      <c r="W151" s="148" t="s">
        <v>68</v>
      </c>
      <c r="X151" s="306" t="s">
        <v>200</v>
      </c>
      <c r="Y151" s="99" t="s">
        <v>104</v>
      </c>
      <c r="Z151" s="100"/>
      <c r="AA151" s="115">
        <f>IF(OR(M151="",N151="",P151=""),0,IF(OR(R151=$A$30,R151=$A$31,R151=$A$32),ROUND(P151/Q151*VLOOKUP(Y151,'stawki wynagrodzeń'!$A$4:$G$17,HLOOKUP(IF(AND(X151=$A$44,W151=$A$40),$A$41,IF(AND(X151=$A$44,W151=$A$41),$A$42,W151)),'stawki wynagrodzeń'!$D$4:$G$5,2,FALSE),FALSE),2),0))</f>
        <v>0</v>
      </c>
      <c r="AB151" s="116">
        <f>IF(OR(M151="",N151="",P151=""),0,IF(OR(R151=$A$30,R151=$A$31,R151=$A$32),ROUND(P151/Q151*VLOOKUP(Y151,'stawki wynagrodzeń'!$I$4:$O$17,HLOOKUP(IF(AND(X151=$A$44,W151=$A$40),$A$41,IF(AND(X151=$A$44,W151=$A$41),$A$42,W151)),'stawki wynagrodzeń'!$D$4:$G$5,2,FALSE),FALSE),2),0))</f>
        <v>0</v>
      </c>
      <c r="AC151" s="89"/>
      <c r="AD151" s="62" t="s">
        <v>80</v>
      </c>
      <c r="AE151" s="58"/>
      <c r="AF151" s="315"/>
      <c r="AG151" s="123"/>
      <c r="AH151" s="117"/>
      <c r="AI151" s="124">
        <f t="shared" ca="1" si="99"/>
        <v>0</v>
      </c>
      <c r="AJ151" s="45"/>
      <c r="AK151" s="127"/>
      <c r="AL151" s="126"/>
      <c r="AM151" s="320">
        <f>IF($R151=$A$30,ROUND(ROUND('stawki wynagrodzeń'!$O$6*AN151,2),0),0)</f>
        <v>0</v>
      </c>
      <c r="AN151" s="128"/>
      <c r="AO151" s="127"/>
      <c r="AP151" s="126"/>
      <c r="AQ151" s="320">
        <f>IF($R151=$A$30,ROUND(ROUND('stawki wynagrodzeń'!$O$6*AR151,2),0),0)</f>
        <v>0</v>
      </c>
      <c r="AR151" s="128"/>
      <c r="AS151" s="127"/>
      <c r="AT151" s="126"/>
      <c r="AU151" s="320">
        <f>IF($R151=$A$30,ROUND(ROUND('stawki wynagrodzeń'!$O$6*AV151,2),0),0)</f>
        <v>0</v>
      </c>
      <c r="AV151" s="128"/>
      <c r="AW151" s="127"/>
      <c r="AX151" s="126"/>
      <c r="AY151" s="320">
        <f>IF($R151=$A$30,ROUND(ROUND('stawki wynagrodzeń'!$O$6*AZ151,2),0),0)</f>
        <v>0</v>
      </c>
      <c r="AZ151" s="128"/>
      <c r="BA151" s="322">
        <f t="shared" si="100"/>
        <v>0</v>
      </c>
      <c r="BB151" s="323">
        <f t="shared" si="101"/>
        <v>0</v>
      </c>
      <c r="BC151" s="127"/>
      <c r="BD151" s="126"/>
      <c r="BE151" s="136">
        <f t="shared" si="102"/>
        <v>0</v>
      </c>
      <c r="BF151" s="137"/>
      <c r="BG151" s="127"/>
      <c r="BH151" s="126"/>
      <c r="BI151" s="136">
        <f t="shared" si="103"/>
        <v>0</v>
      </c>
      <c r="BJ151" s="137"/>
      <c r="BK151" s="127"/>
      <c r="BL151" s="126"/>
      <c r="BM151" s="136">
        <f t="shared" si="104"/>
        <v>0</v>
      </c>
      <c r="BN151" s="137"/>
      <c r="BO151" s="127"/>
      <c r="BP151" s="126"/>
      <c r="BQ151" s="136">
        <f t="shared" si="105"/>
        <v>0</v>
      </c>
      <c r="BR151" s="137"/>
      <c r="BS151" s="127"/>
      <c r="BT151" s="126"/>
      <c r="BU151" s="136">
        <f t="shared" si="108"/>
        <v>0</v>
      </c>
      <c r="BV151" s="137"/>
      <c r="BW151" s="127"/>
      <c r="BX151" s="126"/>
      <c r="BY151" s="136">
        <f t="shared" si="109"/>
        <v>0</v>
      </c>
      <c r="BZ151" s="137"/>
      <c r="CA151" s="127"/>
      <c r="CB151" s="126"/>
      <c r="CC151" s="136">
        <f t="shared" si="110"/>
        <v>0</v>
      </c>
      <c r="CD151" s="137"/>
      <c r="CE151" s="115">
        <f t="shared" si="111"/>
        <v>0</v>
      </c>
      <c r="CF151" s="409">
        <f t="shared" si="112"/>
        <v>0</v>
      </c>
      <c r="CG151" s="411">
        <f t="shared" si="106"/>
        <v>0</v>
      </c>
      <c r="CH151" s="143">
        <f t="shared" si="113"/>
        <v>0</v>
      </c>
      <c r="CI151" s="143">
        <f t="shared" si="114"/>
        <v>0</v>
      </c>
      <c r="CJ151" s="144" t="str">
        <f t="shared" si="115"/>
        <v/>
      </c>
      <c r="CK151" s="34" t="str">
        <f t="shared" si="116"/>
        <v/>
      </c>
      <c r="CL151" s="20"/>
    </row>
    <row r="152" spans="3:90" s="36" customFormat="1" x14ac:dyDescent="0.2">
      <c r="C152" s="37">
        <v>144</v>
      </c>
      <c r="D152" s="75" t="str">
        <f t="shared" si="92"/>
        <v>żż</v>
      </c>
      <c r="E152" s="69">
        <f t="shared" si="93"/>
        <v>0</v>
      </c>
      <c r="F152" s="69">
        <f t="shared" si="94"/>
        <v>0</v>
      </c>
      <c r="G152" s="188">
        <f t="shared" si="107"/>
        <v>0</v>
      </c>
      <c r="H152" s="288" t="str">
        <f t="shared" ca="1" si="95"/>
        <v/>
      </c>
      <c r="I152" s="288" t="str">
        <f t="shared" si="96"/>
        <v>wstaw lub popraw datę</v>
      </c>
      <c r="J152" s="289" t="str">
        <f t="shared" si="97"/>
        <v>czy pracuje</v>
      </c>
      <c r="K152" s="289"/>
      <c r="L152" s="287" t="str">
        <f t="shared" si="98"/>
        <v/>
      </c>
      <c r="M152" s="83"/>
      <c r="N152" s="84"/>
      <c r="O152" s="286"/>
      <c r="P152" s="94"/>
      <c r="Q152" s="95">
        <v>18</v>
      </c>
      <c r="R152" s="61"/>
      <c r="S152" s="108"/>
      <c r="T152" s="107"/>
      <c r="U152" s="102"/>
      <c r="V152" s="62"/>
      <c r="W152" s="148" t="s">
        <v>68</v>
      </c>
      <c r="X152" s="306" t="s">
        <v>200</v>
      </c>
      <c r="Y152" s="99" t="s">
        <v>104</v>
      </c>
      <c r="Z152" s="100"/>
      <c r="AA152" s="115">
        <f>IF(OR(M152="",N152="",P152=""),0,IF(OR(R152=$A$30,R152=$A$31,R152=$A$32),ROUND(P152/Q152*VLOOKUP(Y152,'stawki wynagrodzeń'!$A$4:$G$17,HLOOKUP(IF(AND(X152=$A$44,W152=$A$40),$A$41,IF(AND(X152=$A$44,W152=$A$41),$A$42,W152)),'stawki wynagrodzeń'!$D$4:$G$5,2,FALSE),FALSE),2),0))</f>
        <v>0</v>
      </c>
      <c r="AB152" s="116">
        <f>IF(OR(M152="",N152="",P152=""),0,IF(OR(R152=$A$30,R152=$A$31,R152=$A$32),ROUND(P152/Q152*VLOOKUP(Y152,'stawki wynagrodzeń'!$I$4:$O$17,HLOOKUP(IF(AND(X152=$A$44,W152=$A$40),$A$41,IF(AND(X152=$A$44,W152=$A$41),$A$42,W152)),'stawki wynagrodzeń'!$D$4:$G$5,2,FALSE),FALSE),2),0))</f>
        <v>0</v>
      </c>
      <c r="AC152" s="89"/>
      <c r="AD152" s="62" t="s">
        <v>80</v>
      </c>
      <c r="AE152" s="58"/>
      <c r="AF152" s="315"/>
      <c r="AG152" s="123"/>
      <c r="AH152" s="117"/>
      <c r="AI152" s="124">
        <f t="shared" ca="1" si="99"/>
        <v>0</v>
      </c>
      <c r="AJ152" s="45"/>
      <c r="AK152" s="127"/>
      <c r="AL152" s="126"/>
      <c r="AM152" s="320">
        <f>IF($R152=$A$30,ROUND(ROUND('stawki wynagrodzeń'!$O$6*AN152,2),0),0)</f>
        <v>0</v>
      </c>
      <c r="AN152" s="128"/>
      <c r="AO152" s="127"/>
      <c r="AP152" s="126"/>
      <c r="AQ152" s="320">
        <f>IF($R152=$A$30,ROUND(ROUND('stawki wynagrodzeń'!$O$6*AR152,2),0),0)</f>
        <v>0</v>
      </c>
      <c r="AR152" s="128"/>
      <c r="AS152" s="127"/>
      <c r="AT152" s="126"/>
      <c r="AU152" s="320">
        <f>IF($R152=$A$30,ROUND(ROUND('stawki wynagrodzeń'!$O$6*AV152,2),0),0)</f>
        <v>0</v>
      </c>
      <c r="AV152" s="128"/>
      <c r="AW152" s="127"/>
      <c r="AX152" s="126"/>
      <c r="AY152" s="320">
        <f>IF($R152=$A$30,ROUND(ROUND('stawki wynagrodzeń'!$O$6*AZ152,2),0),0)</f>
        <v>0</v>
      </c>
      <c r="AZ152" s="128"/>
      <c r="BA152" s="322">
        <f t="shared" si="100"/>
        <v>0</v>
      </c>
      <c r="BB152" s="323">
        <f t="shared" si="101"/>
        <v>0</v>
      </c>
      <c r="BC152" s="127"/>
      <c r="BD152" s="126"/>
      <c r="BE152" s="136">
        <f t="shared" si="102"/>
        <v>0</v>
      </c>
      <c r="BF152" s="137"/>
      <c r="BG152" s="127"/>
      <c r="BH152" s="126"/>
      <c r="BI152" s="136">
        <f t="shared" si="103"/>
        <v>0</v>
      </c>
      <c r="BJ152" s="137"/>
      <c r="BK152" s="127"/>
      <c r="BL152" s="126"/>
      <c r="BM152" s="136">
        <f t="shared" si="104"/>
        <v>0</v>
      </c>
      <c r="BN152" s="137"/>
      <c r="BO152" s="127"/>
      <c r="BP152" s="126"/>
      <c r="BQ152" s="136">
        <f t="shared" si="105"/>
        <v>0</v>
      </c>
      <c r="BR152" s="137"/>
      <c r="BS152" s="127"/>
      <c r="BT152" s="126"/>
      <c r="BU152" s="136">
        <f t="shared" si="108"/>
        <v>0</v>
      </c>
      <c r="BV152" s="137"/>
      <c r="BW152" s="127"/>
      <c r="BX152" s="126"/>
      <c r="BY152" s="136">
        <f t="shared" si="109"/>
        <v>0</v>
      </c>
      <c r="BZ152" s="137"/>
      <c r="CA152" s="127"/>
      <c r="CB152" s="126"/>
      <c r="CC152" s="136">
        <f t="shared" si="110"/>
        <v>0</v>
      </c>
      <c r="CD152" s="137"/>
      <c r="CE152" s="115">
        <f t="shared" si="111"/>
        <v>0</v>
      </c>
      <c r="CF152" s="409">
        <f t="shared" si="112"/>
        <v>0</v>
      </c>
      <c r="CG152" s="411">
        <f t="shared" si="106"/>
        <v>0</v>
      </c>
      <c r="CH152" s="143">
        <f t="shared" si="113"/>
        <v>0</v>
      </c>
      <c r="CI152" s="143">
        <f t="shared" si="114"/>
        <v>0</v>
      </c>
      <c r="CJ152" s="144" t="str">
        <f t="shared" si="115"/>
        <v/>
      </c>
      <c r="CK152" s="34" t="str">
        <f t="shared" si="116"/>
        <v/>
      </c>
      <c r="CL152" s="20"/>
    </row>
    <row r="153" spans="3:90" s="36" customFormat="1" x14ac:dyDescent="0.2">
      <c r="C153" s="37">
        <v>145</v>
      </c>
      <c r="D153" s="75" t="str">
        <f t="shared" si="92"/>
        <v>żż</v>
      </c>
      <c r="E153" s="69">
        <f t="shared" si="93"/>
        <v>0</v>
      </c>
      <c r="F153" s="69">
        <f t="shared" si="94"/>
        <v>0</v>
      </c>
      <c r="G153" s="188">
        <f t="shared" si="107"/>
        <v>0</v>
      </c>
      <c r="H153" s="288" t="str">
        <f t="shared" ca="1" si="95"/>
        <v/>
      </c>
      <c r="I153" s="288" t="str">
        <f t="shared" si="96"/>
        <v>wstaw lub popraw datę</v>
      </c>
      <c r="J153" s="289" t="str">
        <f t="shared" si="97"/>
        <v>czy pracuje</v>
      </c>
      <c r="K153" s="289"/>
      <c r="L153" s="287" t="str">
        <f t="shared" si="98"/>
        <v/>
      </c>
      <c r="M153" s="83"/>
      <c r="N153" s="84"/>
      <c r="O153" s="286"/>
      <c r="P153" s="94"/>
      <c r="Q153" s="95">
        <v>18</v>
      </c>
      <c r="R153" s="61"/>
      <c r="S153" s="108"/>
      <c r="T153" s="107"/>
      <c r="U153" s="102"/>
      <c r="V153" s="62"/>
      <c r="W153" s="148" t="s">
        <v>68</v>
      </c>
      <c r="X153" s="306" t="s">
        <v>200</v>
      </c>
      <c r="Y153" s="99" t="s">
        <v>104</v>
      </c>
      <c r="Z153" s="100"/>
      <c r="AA153" s="115">
        <f>IF(OR(M153="",N153="",P153=""),0,IF(OR(R153=$A$30,R153=$A$31,R153=$A$32),ROUND(P153/Q153*VLOOKUP(Y153,'stawki wynagrodzeń'!$A$4:$G$17,HLOOKUP(IF(AND(X153=$A$44,W153=$A$40),$A$41,IF(AND(X153=$A$44,W153=$A$41),$A$42,W153)),'stawki wynagrodzeń'!$D$4:$G$5,2,FALSE),FALSE),2),0))</f>
        <v>0</v>
      </c>
      <c r="AB153" s="116">
        <f>IF(OR(M153="",N153="",P153=""),0,IF(OR(R153=$A$30,R153=$A$31,R153=$A$32),ROUND(P153/Q153*VLOOKUP(Y153,'stawki wynagrodzeń'!$I$4:$O$17,HLOOKUP(IF(AND(X153=$A$44,W153=$A$40),$A$41,IF(AND(X153=$A$44,W153=$A$41),$A$42,W153)),'stawki wynagrodzeń'!$D$4:$G$5,2,FALSE),FALSE),2),0))</f>
        <v>0</v>
      </c>
      <c r="AC153" s="89"/>
      <c r="AD153" s="62" t="s">
        <v>80</v>
      </c>
      <c r="AE153" s="58"/>
      <c r="AF153" s="315"/>
      <c r="AG153" s="123"/>
      <c r="AH153" s="117"/>
      <c r="AI153" s="124">
        <f t="shared" ca="1" si="99"/>
        <v>0</v>
      </c>
      <c r="AJ153" s="45"/>
      <c r="AK153" s="127"/>
      <c r="AL153" s="126"/>
      <c r="AM153" s="320">
        <f>IF($R153=$A$30,ROUND(ROUND('stawki wynagrodzeń'!$O$6*AN153,2),0),0)</f>
        <v>0</v>
      </c>
      <c r="AN153" s="128"/>
      <c r="AO153" s="127"/>
      <c r="AP153" s="126"/>
      <c r="AQ153" s="320">
        <f>IF($R153=$A$30,ROUND(ROUND('stawki wynagrodzeń'!$O$6*AR153,2),0),0)</f>
        <v>0</v>
      </c>
      <c r="AR153" s="128"/>
      <c r="AS153" s="127"/>
      <c r="AT153" s="126"/>
      <c r="AU153" s="320">
        <f>IF($R153=$A$30,ROUND(ROUND('stawki wynagrodzeń'!$O$6*AV153,2),0),0)</f>
        <v>0</v>
      </c>
      <c r="AV153" s="128"/>
      <c r="AW153" s="127"/>
      <c r="AX153" s="126"/>
      <c r="AY153" s="320">
        <f>IF($R153=$A$30,ROUND(ROUND('stawki wynagrodzeń'!$O$6*AZ153,2),0),0)</f>
        <v>0</v>
      </c>
      <c r="AZ153" s="128"/>
      <c r="BA153" s="322">
        <f t="shared" si="100"/>
        <v>0</v>
      </c>
      <c r="BB153" s="323">
        <f t="shared" si="101"/>
        <v>0</v>
      </c>
      <c r="BC153" s="127"/>
      <c r="BD153" s="126"/>
      <c r="BE153" s="136">
        <f t="shared" si="102"/>
        <v>0</v>
      </c>
      <c r="BF153" s="137"/>
      <c r="BG153" s="127"/>
      <c r="BH153" s="126"/>
      <c r="BI153" s="136">
        <f t="shared" si="103"/>
        <v>0</v>
      </c>
      <c r="BJ153" s="137"/>
      <c r="BK153" s="127"/>
      <c r="BL153" s="126"/>
      <c r="BM153" s="136">
        <f t="shared" si="104"/>
        <v>0</v>
      </c>
      <c r="BN153" s="137"/>
      <c r="BO153" s="127"/>
      <c r="BP153" s="126"/>
      <c r="BQ153" s="136">
        <f t="shared" si="105"/>
        <v>0</v>
      </c>
      <c r="BR153" s="137"/>
      <c r="BS153" s="127"/>
      <c r="BT153" s="126"/>
      <c r="BU153" s="136">
        <f t="shared" si="108"/>
        <v>0</v>
      </c>
      <c r="BV153" s="137"/>
      <c r="BW153" s="127"/>
      <c r="BX153" s="126"/>
      <c r="BY153" s="136">
        <f t="shared" si="109"/>
        <v>0</v>
      </c>
      <c r="BZ153" s="137"/>
      <c r="CA153" s="127"/>
      <c r="CB153" s="126"/>
      <c r="CC153" s="136">
        <f t="shared" si="110"/>
        <v>0</v>
      </c>
      <c r="CD153" s="137"/>
      <c r="CE153" s="115">
        <f t="shared" si="111"/>
        <v>0</v>
      </c>
      <c r="CF153" s="409">
        <f t="shared" si="112"/>
        <v>0</v>
      </c>
      <c r="CG153" s="411">
        <f t="shared" si="106"/>
        <v>0</v>
      </c>
      <c r="CH153" s="143">
        <f t="shared" si="113"/>
        <v>0</v>
      </c>
      <c r="CI153" s="143">
        <f t="shared" si="114"/>
        <v>0</v>
      </c>
      <c r="CJ153" s="144" t="str">
        <f t="shared" si="115"/>
        <v/>
      </c>
      <c r="CK153" s="34" t="str">
        <f t="shared" si="116"/>
        <v/>
      </c>
      <c r="CL153" s="20"/>
    </row>
    <row r="154" spans="3:90" s="36" customFormat="1" x14ac:dyDescent="0.2">
      <c r="C154" s="37">
        <v>146</v>
      </c>
      <c r="D154" s="75" t="str">
        <f t="shared" si="92"/>
        <v>żż</v>
      </c>
      <c r="E154" s="69">
        <f t="shared" si="93"/>
        <v>0</v>
      </c>
      <c r="F154" s="69">
        <f t="shared" si="94"/>
        <v>0</v>
      </c>
      <c r="G154" s="188">
        <f t="shared" si="107"/>
        <v>0</v>
      </c>
      <c r="H154" s="288" t="str">
        <f t="shared" ca="1" si="95"/>
        <v/>
      </c>
      <c r="I154" s="288" t="str">
        <f t="shared" si="96"/>
        <v>wstaw lub popraw datę</v>
      </c>
      <c r="J154" s="289" t="str">
        <f t="shared" si="97"/>
        <v>czy pracuje</v>
      </c>
      <c r="K154" s="289"/>
      <c r="L154" s="287" t="str">
        <f t="shared" si="98"/>
        <v/>
      </c>
      <c r="M154" s="83"/>
      <c r="N154" s="84"/>
      <c r="O154" s="286"/>
      <c r="P154" s="94"/>
      <c r="Q154" s="95">
        <v>18</v>
      </c>
      <c r="R154" s="61"/>
      <c r="S154" s="108"/>
      <c r="T154" s="107"/>
      <c r="U154" s="102"/>
      <c r="V154" s="62"/>
      <c r="W154" s="148" t="s">
        <v>68</v>
      </c>
      <c r="X154" s="306" t="s">
        <v>200</v>
      </c>
      <c r="Y154" s="99" t="s">
        <v>104</v>
      </c>
      <c r="Z154" s="100"/>
      <c r="AA154" s="115">
        <f>IF(OR(M154="",N154="",P154=""),0,IF(OR(R154=$A$30,R154=$A$31,R154=$A$32),ROUND(P154/Q154*VLOOKUP(Y154,'stawki wynagrodzeń'!$A$4:$G$17,HLOOKUP(IF(AND(X154=$A$44,W154=$A$40),$A$41,IF(AND(X154=$A$44,W154=$A$41),$A$42,W154)),'stawki wynagrodzeń'!$D$4:$G$5,2,FALSE),FALSE),2),0))</f>
        <v>0</v>
      </c>
      <c r="AB154" s="116">
        <f>IF(OR(M154="",N154="",P154=""),0,IF(OR(R154=$A$30,R154=$A$31,R154=$A$32),ROUND(P154/Q154*VLOOKUP(Y154,'stawki wynagrodzeń'!$I$4:$O$17,HLOOKUP(IF(AND(X154=$A$44,W154=$A$40),$A$41,IF(AND(X154=$A$44,W154=$A$41),$A$42,W154)),'stawki wynagrodzeń'!$D$4:$G$5,2,FALSE),FALSE),2),0))</f>
        <v>0</v>
      </c>
      <c r="AC154" s="89"/>
      <c r="AD154" s="62" t="s">
        <v>80</v>
      </c>
      <c r="AE154" s="58"/>
      <c r="AF154" s="315"/>
      <c r="AG154" s="123"/>
      <c r="AH154" s="117"/>
      <c r="AI154" s="124">
        <f t="shared" ca="1" si="99"/>
        <v>0</v>
      </c>
      <c r="AJ154" s="45"/>
      <c r="AK154" s="127"/>
      <c r="AL154" s="126"/>
      <c r="AM154" s="320">
        <f>IF($R154=$A$30,ROUND(ROUND('stawki wynagrodzeń'!$O$6*AN154,2),0),0)</f>
        <v>0</v>
      </c>
      <c r="AN154" s="128"/>
      <c r="AO154" s="127"/>
      <c r="AP154" s="126"/>
      <c r="AQ154" s="320">
        <f>IF($R154=$A$30,ROUND(ROUND('stawki wynagrodzeń'!$O$6*AR154,2),0),0)</f>
        <v>0</v>
      </c>
      <c r="AR154" s="128"/>
      <c r="AS154" s="127"/>
      <c r="AT154" s="126"/>
      <c r="AU154" s="320">
        <f>IF($R154=$A$30,ROUND(ROUND('stawki wynagrodzeń'!$O$6*AV154,2),0),0)</f>
        <v>0</v>
      </c>
      <c r="AV154" s="128"/>
      <c r="AW154" s="127"/>
      <c r="AX154" s="126"/>
      <c r="AY154" s="320">
        <f>IF($R154=$A$30,ROUND(ROUND('stawki wynagrodzeń'!$O$6*AZ154,2),0),0)</f>
        <v>0</v>
      </c>
      <c r="AZ154" s="128"/>
      <c r="BA154" s="322">
        <f t="shared" si="100"/>
        <v>0</v>
      </c>
      <c r="BB154" s="323">
        <f t="shared" si="101"/>
        <v>0</v>
      </c>
      <c r="BC154" s="127"/>
      <c r="BD154" s="126"/>
      <c r="BE154" s="136">
        <f t="shared" si="102"/>
        <v>0</v>
      </c>
      <c r="BF154" s="137"/>
      <c r="BG154" s="127"/>
      <c r="BH154" s="126"/>
      <c r="BI154" s="136">
        <f t="shared" si="103"/>
        <v>0</v>
      </c>
      <c r="BJ154" s="137"/>
      <c r="BK154" s="127"/>
      <c r="BL154" s="126"/>
      <c r="BM154" s="136">
        <f t="shared" si="104"/>
        <v>0</v>
      </c>
      <c r="BN154" s="137"/>
      <c r="BO154" s="127"/>
      <c r="BP154" s="126"/>
      <c r="BQ154" s="136">
        <f t="shared" si="105"/>
        <v>0</v>
      </c>
      <c r="BR154" s="137"/>
      <c r="BS154" s="127"/>
      <c r="BT154" s="126"/>
      <c r="BU154" s="136">
        <f t="shared" si="108"/>
        <v>0</v>
      </c>
      <c r="BV154" s="137"/>
      <c r="BW154" s="127"/>
      <c r="BX154" s="126"/>
      <c r="BY154" s="136">
        <f t="shared" si="109"/>
        <v>0</v>
      </c>
      <c r="BZ154" s="137"/>
      <c r="CA154" s="127"/>
      <c r="CB154" s="126"/>
      <c r="CC154" s="136">
        <f t="shared" si="110"/>
        <v>0</v>
      </c>
      <c r="CD154" s="137"/>
      <c r="CE154" s="115">
        <f t="shared" si="111"/>
        <v>0</v>
      </c>
      <c r="CF154" s="409">
        <f t="shared" si="112"/>
        <v>0</v>
      </c>
      <c r="CG154" s="411">
        <f t="shared" si="106"/>
        <v>0</v>
      </c>
      <c r="CH154" s="143">
        <f t="shared" si="113"/>
        <v>0</v>
      </c>
      <c r="CI154" s="143">
        <f t="shared" si="114"/>
        <v>0</v>
      </c>
      <c r="CJ154" s="144" t="str">
        <f t="shared" si="115"/>
        <v/>
      </c>
      <c r="CK154" s="34" t="str">
        <f t="shared" si="116"/>
        <v/>
      </c>
      <c r="CL154" s="20"/>
    </row>
    <row r="155" spans="3:90" s="36" customFormat="1" x14ac:dyDescent="0.2">
      <c r="C155" s="37">
        <v>147</v>
      </c>
      <c r="D155" s="75" t="str">
        <f t="shared" si="92"/>
        <v>żż</v>
      </c>
      <c r="E155" s="69">
        <f t="shared" si="93"/>
        <v>0</v>
      </c>
      <c r="F155" s="69">
        <f t="shared" si="94"/>
        <v>0</v>
      </c>
      <c r="G155" s="188">
        <f t="shared" si="107"/>
        <v>0</v>
      </c>
      <c r="H155" s="288" t="str">
        <f t="shared" ca="1" si="95"/>
        <v/>
      </c>
      <c r="I155" s="288" t="str">
        <f t="shared" si="96"/>
        <v>wstaw lub popraw datę</v>
      </c>
      <c r="J155" s="289" t="str">
        <f t="shared" si="97"/>
        <v>czy pracuje</v>
      </c>
      <c r="K155" s="289"/>
      <c r="L155" s="287" t="str">
        <f t="shared" si="98"/>
        <v/>
      </c>
      <c r="M155" s="83"/>
      <c r="N155" s="84"/>
      <c r="O155" s="286"/>
      <c r="P155" s="94"/>
      <c r="Q155" s="95">
        <v>18</v>
      </c>
      <c r="R155" s="61"/>
      <c r="S155" s="108"/>
      <c r="T155" s="107"/>
      <c r="U155" s="102"/>
      <c r="V155" s="62"/>
      <c r="W155" s="148" t="s">
        <v>68</v>
      </c>
      <c r="X155" s="306" t="s">
        <v>200</v>
      </c>
      <c r="Y155" s="99" t="s">
        <v>104</v>
      </c>
      <c r="Z155" s="100"/>
      <c r="AA155" s="115">
        <f>IF(OR(M155="",N155="",P155=""),0,IF(OR(R155=$A$30,R155=$A$31,R155=$A$32),ROUND(P155/Q155*VLOOKUP(Y155,'stawki wynagrodzeń'!$A$4:$G$17,HLOOKUP(IF(AND(X155=$A$44,W155=$A$40),$A$41,IF(AND(X155=$A$44,W155=$A$41),$A$42,W155)),'stawki wynagrodzeń'!$D$4:$G$5,2,FALSE),FALSE),2),0))</f>
        <v>0</v>
      </c>
      <c r="AB155" s="116">
        <f>IF(OR(M155="",N155="",P155=""),0,IF(OR(R155=$A$30,R155=$A$31,R155=$A$32),ROUND(P155/Q155*VLOOKUP(Y155,'stawki wynagrodzeń'!$I$4:$O$17,HLOOKUP(IF(AND(X155=$A$44,W155=$A$40),$A$41,IF(AND(X155=$A$44,W155=$A$41),$A$42,W155)),'stawki wynagrodzeń'!$D$4:$G$5,2,FALSE),FALSE),2),0))</f>
        <v>0</v>
      </c>
      <c r="AC155" s="89"/>
      <c r="AD155" s="62" t="s">
        <v>80</v>
      </c>
      <c r="AE155" s="58"/>
      <c r="AF155" s="315"/>
      <c r="AG155" s="123"/>
      <c r="AH155" s="117"/>
      <c r="AI155" s="124">
        <f t="shared" ca="1" si="99"/>
        <v>0</v>
      </c>
      <c r="AJ155" s="45"/>
      <c r="AK155" s="127"/>
      <c r="AL155" s="126"/>
      <c r="AM155" s="320">
        <f>IF($R155=$A$30,ROUND(ROUND('stawki wynagrodzeń'!$O$6*AN155,2),0),0)</f>
        <v>0</v>
      </c>
      <c r="AN155" s="128"/>
      <c r="AO155" s="127"/>
      <c r="AP155" s="126"/>
      <c r="AQ155" s="320">
        <f>IF($R155=$A$30,ROUND(ROUND('stawki wynagrodzeń'!$O$6*AR155,2),0),0)</f>
        <v>0</v>
      </c>
      <c r="AR155" s="128"/>
      <c r="AS155" s="127"/>
      <c r="AT155" s="126"/>
      <c r="AU155" s="320">
        <f>IF($R155=$A$30,ROUND(ROUND('stawki wynagrodzeń'!$O$6*AV155,2),0),0)</f>
        <v>0</v>
      </c>
      <c r="AV155" s="128"/>
      <c r="AW155" s="127"/>
      <c r="AX155" s="126"/>
      <c r="AY155" s="320">
        <f>IF($R155=$A$30,ROUND(ROUND('stawki wynagrodzeń'!$O$6*AZ155,2),0),0)</f>
        <v>0</v>
      </c>
      <c r="AZ155" s="128"/>
      <c r="BA155" s="322">
        <f t="shared" si="100"/>
        <v>0</v>
      </c>
      <c r="BB155" s="323">
        <f t="shared" si="101"/>
        <v>0</v>
      </c>
      <c r="BC155" s="127"/>
      <c r="BD155" s="126"/>
      <c r="BE155" s="136">
        <f t="shared" si="102"/>
        <v>0</v>
      </c>
      <c r="BF155" s="137"/>
      <c r="BG155" s="127"/>
      <c r="BH155" s="126"/>
      <c r="BI155" s="136">
        <f t="shared" si="103"/>
        <v>0</v>
      </c>
      <c r="BJ155" s="137"/>
      <c r="BK155" s="127"/>
      <c r="BL155" s="126"/>
      <c r="BM155" s="136">
        <f t="shared" si="104"/>
        <v>0</v>
      </c>
      <c r="BN155" s="137"/>
      <c r="BO155" s="127"/>
      <c r="BP155" s="126"/>
      <c r="BQ155" s="136">
        <f t="shared" si="105"/>
        <v>0</v>
      </c>
      <c r="BR155" s="137"/>
      <c r="BS155" s="127"/>
      <c r="BT155" s="126"/>
      <c r="BU155" s="136">
        <f t="shared" si="108"/>
        <v>0</v>
      </c>
      <c r="BV155" s="137"/>
      <c r="BW155" s="127"/>
      <c r="BX155" s="126"/>
      <c r="BY155" s="136">
        <f t="shared" si="109"/>
        <v>0</v>
      </c>
      <c r="BZ155" s="137"/>
      <c r="CA155" s="127"/>
      <c r="CB155" s="126"/>
      <c r="CC155" s="136">
        <f t="shared" si="110"/>
        <v>0</v>
      </c>
      <c r="CD155" s="137"/>
      <c r="CE155" s="115">
        <f t="shared" si="111"/>
        <v>0</v>
      </c>
      <c r="CF155" s="409">
        <f t="shared" si="112"/>
        <v>0</v>
      </c>
      <c r="CG155" s="411">
        <f t="shared" si="106"/>
        <v>0</v>
      </c>
      <c r="CH155" s="143">
        <f t="shared" si="113"/>
        <v>0</v>
      </c>
      <c r="CI155" s="143">
        <f t="shared" si="114"/>
        <v>0</v>
      </c>
      <c r="CJ155" s="144" t="str">
        <f t="shared" si="115"/>
        <v/>
      </c>
      <c r="CK155" s="34" t="str">
        <f t="shared" si="116"/>
        <v/>
      </c>
      <c r="CL155" s="20"/>
    </row>
    <row r="156" spans="3:90" s="36" customFormat="1" x14ac:dyDescent="0.2">
      <c r="C156" s="37">
        <v>148</v>
      </c>
      <c r="D156" s="75" t="str">
        <f t="shared" si="92"/>
        <v>żż</v>
      </c>
      <c r="E156" s="69">
        <f t="shared" si="93"/>
        <v>0</v>
      </c>
      <c r="F156" s="69">
        <f t="shared" si="94"/>
        <v>0</v>
      </c>
      <c r="G156" s="188">
        <f t="shared" si="107"/>
        <v>0</v>
      </c>
      <c r="H156" s="288" t="str">
        <f t="shared" ca="1" si="95"/>
        <v/>
      </c>
      <c r="I156" s="288" t="str">
        <f t="shared" si="96"/>
        <v>wstaw lub popraw datę</v>
      </c>
      <c r="J156" s="289" t="str">
        <f t="shared" si="97"/>
        <v>czy pracuje</v>
      </c>
      <c r="K156" s="289"/>
      <c r="L156" s="287" t="str">
        <f t="shared" si="98"/>
        <v/>
      </c>
      <c r="M156" s="83"/>
      <c r="N156" s="84"/>
      <c r="O156" s="286"/>
      <c r="P156" s="94"/>
      <c r="Q156" s="95">
        <v>18</v>
      </c>
      <c r="R156" s="61"/>
      <c r="S156" s="108"/>
      <c r="T156" s="107"/>
      <c r="U156" s="102"/>
      <c r="V156" s="62"/>
      <c r="W156" s="148" t="s">
        <v>68</v>
      </c>
      <c r="X156" s="306" t="s">
        <v>200</v>
      </c>
      <c r="Y156" s="99" t="s">
        <v>104</v>
      </c>
      <c r="Z156" s="100"/>
      <c r="AA156" s="115">
        <f>IF(OR(M156="",N156="",P156=""),0,IF(OR(R156=$A$30,R156=$A$31,R156=$A$32),ROUND(P156/Q156*VLOOKUP(Y156,'stawki wynagrodzeń'!$A$4:$G$17,HLOOKUP(IF(AND(X156=$A$44,W156=$A$40),$A$41,IF(AND(X156=$A$44,W156=$A$41),$A$42,W156)),'stawki wynagrodzeń'!$D$4:$G$5,2,FALSE),FALSE),2),0))</f>
        <v>0</v>
      </c>
      <c r="AB156" s="116">
        <f>IF(OR(M156="",N156="",P156=""),0,IF(OR(R156=$A$30,R156=$A$31,R156=$A$32),ROUND(P156/Q156*VLOOKUP(Y156,'stawki wynagrodzeń'!$I$4:$O$17,HLOOKUP(IF(AND(X156=$A$44,W156=$A$40),$A$41,IF(AND(X156=$A$44,W156=$A$41),$A$42,W156)),'stawki wynagrodzeń'!$D$4:$G$5,2,FALSE),FALSE),2),0))</f>
        <v>0</v>
      </c>
      <c r="AC156" s="89"/>
      <c r="AD156" s="62" t="s">
        <v>80</v>
      </c>
      <c r="AE156" s="58"/>
      <c r="AF156" s="315"/>
      <c r="AG156" s="123"/>
      <c r="AH156" s="117"/>
      <c r="AI156" s="124">
        <f t="shared" ca="1" si="99"/>
        <v>0</v>
      </c>
      <c r="AJ156" s="45"/>
      <c r="AK156" s="127"/>
      <c r="AL156" s="126"/>
      <c r="AM156" s="320">
        <f>IF($R156=$A$30,ROUND(ROUND('stawki wynagrodzeń'!$O$6*AN156,2),0),0)</f>
        <v>0</v>
      </c>
      <c r="AN156" s="128"/>
      <c r="AO156" s="127"/>
      <c r="AP156" s="126"/>
      <c r="AQ156" s="320">
        <f>IF($R156=$A$30,ROUND(ROUND('stawki wynagrodzeń'!$O$6*AR156,2),0),0)</f>
        <v>0</v>
      </c>
      <c r="AR156" s="128"/>
      <c r="AS156" s="127"/>
      <c r="AT156" s="126"/>
      <c r="AU156" s="320">
        <f>IF($R156=$A$30,ROUND(ROUND('stawki wynagrodzeń'!$O$6*AV156,2),0),0)</f>
        <v>0</v>
      </c>
      <c r="AV156" s="128"/>
      <c r="AW156" s="127"/>
      <c r="AX156" s="126"/>
      <c r="AY156" s="320">
        <f>IF($R156=$A$30,ROUND(ROUND('stawki wynagrodzeń'!$O$6*AZ156,2),0),0)</f>
        <v>0</v>
      </c>
      <c r="AZ156" s="128"/>
      <c r="BA156" s="322">
        <f t="shared" si="100"/>
        <v>0</v>
      </c>
      <c r="BB156" s="323">
        <f t="shared" si="101"/>
        <v>0</v>
      </c>
      <c r="BC156" s="127"/>
      <c r="BD156" s="126"/>
      <c r="BE156" s="136">
        <f t="shared" si="102"/>
        <v>0</v>
      </c>
      <c r="BF156" s="137"/>
      <c r="BG156" s="127"/>
      <c r="BH156" s="126"/>
      <c r="BI156" s="136">
        <f t="shared" si="103"/>
        <v>0</v>
      </c>
      <c r="BJ156" s="137"/>
      <c r="BK156" s="127"/>
      <c r="BL156" s="126"/>
      <c r="BM156" s="136">
        <f t="shared" si="104"/>
        <v>0</v>
      </c>
      <c r="BN156" s="137"/>
      <c r="BO156" s="127"/>
      <c r="BP156" s="126"/>
      <c r="BQ156" s="136">
        <f t="shared" si="105"/>
        <v>0</v>
      </c>
      <c r="BR156" s="137"/>
      <c r="BS156" s="127"/>
      <c r="BT156" s="126"/>
      <c r="BU156" s="136">
        <f t="shared" si="108"/>
        <v>0</v>
      </c>
      <c r="BV156" s="137"/>
      <c r="BW156" s="127"/>
      <c r="BX156" s="126"/>
      <c r="BY156" s="136">
        <f t="shared" si="109"/>
        <v>0</v>
      </c>
      <c r="BZ156" s="137"/>
      <c r="CA156" s="127"/>
      <c r="CB156" s="126"/>
      <c r="CC156" s="136">
        <f t="shared" si="110"/>
        <v>0</v>
      </c>
      <c r="CD156" s="137"/>
      <c r="CE156" s="115">
        <f t="shared" si="111"/>
        <v>0</v>
      </c>
      <c r="CF156" s="409">
        <f t="shared" si="112"/>
        <v>0</v>
      </c>
      <c r="CG156" s="411">
        <f t="shared" si="106"/>
        <v>0</v>
      </c>
      <c r="CH156" s="143">
        <f t="shared" si="113"/>
        <v>0</v>
      </c>
      <c r="CI156" s="143">
        <f t="shared" si="114"/>
        <v>0</v>
      </c>
      <c r="CJ156" s="144" t="str">
        <f t="shared" si="115"/>
        <v/>
      </c>
      <c r="CK156" s="34" t="str">
        <f t="shared" si="116"/>
        <v/>
      </c>
      <c r="CL156" s="20"/>
    </row>
    <row r="157" spans="3:90" s="36" customFormat="1" x14ac:dyDescent="0.2">
      <c r="C157" s="37">
        <v>149</v>
      </c>
      <c r="D157" s="75" t="str">
        <f t="shared" si="92"/>
        <v>żż</v>
      </c>
      <c r="E157" s="69">
        <f t="shared" si="93"/>
        <v>0</v>
      </c>
      <c r="F157" s="69">
        <f t="shared" si="94"/>
        <v>0</v>
      </c>
      <c r="G157" s="188">
        <f t="shared" si="107"/>
        <v>0</v>
      </c>
      <c r="H157" s="288" t="str">
        <f t="shared" ca="1" si="95"/>
        <v/>
      </c>
      <c r="I157" s="288" t="str">
        <f t="shared" si="96"/>
        <v>wstaw lub popraw datę</v>
      </c>
      <c r="J157" s="289" t="str">
        <f t="shared" si="97"/>
        <v>czy pracuje</v>
      </c>
      <c r="K157" s="289"/>
      <c r="L157" s="287" t="str">
        <f t="shared" si="98"/>
        <v/>
      </c>
      <c r="M157" s="83"/>
      <c r="N157" s="84"/>
      <c r="O157" s="286"/>
      <c r="P157" s="94"/>
      <c r="Q157" s="95">
        <v>18</v>
      </c>
      <c r="R157" s="61"/>
      <c r="S157" s="108"/>
      <c r="T157" s="107"/>
      <c r="U157" s="102"/>
      <c r="V157" s="62"/>
      <c r="W157" s="148" t="s">
        <v>68</v>
      </c>
      <c r="X157" s="306" t="s">
        <v>200</v>
      </c>
      <c r="Y157" s="99" t="s">
        <v>104</v>
      </c>
      <c r="Z157" s="100"/>
      <c r="AA157" s="115">
        <f>IF(OR(M157="",N157="",P157=""),0,IF(OR(R157=$A$30,R157=$A$31,R157=$A$32),ROUND(P157/Q157*VLOOKUP(Y157,'stawki wynagrodzeń'!$A$4:$G$17,HLOOKUP(IF(AND(X157=$A$44,W157=$A$40),$A$41,IF(AND(X157=$A$44,W157=$A$41),$A$42,W157)),'stawki wynagrodzeń'!$D$4:$G$5,2,FALSE),FALSE),2),0))</f>
        <v>0</v>
      </c>
      <c r="AB157" s="116">
        <f>IF(OR(M157="",N157="",P157=""),0,IF(OR(R157=$A$30,R157=$A$31,R157=$A$32),ROUND(P157/Q157*VLOOKUP(Y157,'stawki wynagrodzeń'!$I$4:$O$17,HLOOKUP(IF(AND(X157=$A$44,W157=$A$40),$A$41,IF(AND(X157=$A$44,W157=$A$41),$A$42,W157)),'stawki wynagrodzeń'!$D$4:$G$5,2,FALSE),FALSE),2),0))</f>
        <v>0</v>
      </c>
      <c r="AC157" s="89"/>
      <c r="AD157" s="62" t="s">
        <v>80</v>
      </c>
      <c r="AE157" s="58"/>
      <c r="AF157" s="315"/>
      <c r="AG157" s="123"/>
      <c r="AH157" s="117"/>
      <c r="AI157" s="124">
        <f t="shared" ca="1" si="99"/>
        <v>0</v>
      </c>
      <c r="AJ157" s="45"/>
      <c r="AK157" s="127"/>
      <c r="AL157" s="126"/>
      <c r="AM157" s="320">
        <f>IF($R157=$A$30,ROUND(ROUND('stawki wynagrodzeń'!$O$6*AN157,2),0),0)</f>
        <v>0</v>
      </c>
      <c r="AN157" s="128"/>
      <c r="AO157" s="127"/>
      <c r="AP157" s="126"/>
      <c r="AQ157" s="320">
        <f>IF($R157=$A$30,ROUND(ROUND('stawki wynagrodzeń'!$O$6*AR157,2),0),0)</f>
        <v>0</v>
      </c>
      <c r="AR157" s="128"/>
      <c r="AS157" s="127"/>
      <c r="AT157" s="126"/>
      <c r="AU157" s="320">
        <f>IF($R157=$A$30,ROUND(ROUND('stawki wynagrodzeń'!$O$6*AV157,2),0),0)</f>
        <v>0</v>
      </c>
      <c r="AV157" s="128"/>
      <c r="AW157" s="127"/>
      <c r="AX157" s="126"/>
      <c r="AY157" s="320">
        <f>IF($R157=$A$30,ROUND(ROUND('stawki wynagrodzeń'!$O$6*AZ157,2),0),0)</f>
        <v>0</v>
      </c>
      <c r="AZ157" s="128"/>
      <c r="BA157" s="322">
        <f t="shared" si="100"/>
        <v>0</v>
      </c>
      <c r="BB157" s="323">
        <f t="shared" si="101"/>
        <v>0</v>
      </c>
      <c r="BC157" s="127"/>
      <c r="BD157" s="126"/>
      <c r="BE157" s="136">
        <f t="shared" si="102"/>
        <v>0</v>
      </c>
      <c r="BF157" s="137"/>
      <c r="BG157" s="127"/>
      <c r="BH157" s="126"/>
      <c r="BI157" s="136">
        <f t="shared" si="103"/>
        <v>0</v>
      </c>
      <c r="BJ157" s="137"/>
      <c r="BK157" s="127"/>
      <c r="BL157" s="126"/>
      <c r="BM157" s="136">
        <f t="shared" si="104"/>
        <v>0</v>
      </c>
      <c r="BN157" s="137"/>
      <c r="BO157" s="127"/>
      <c r="BP157" s="126"/>
      <c r="BQ157" s="136">
        <f t="shared" si="105"/>
        <v>0</v>
      </c>
      <c r="BR157" s="137"/>
      <c r="BS157" s="127"/>
      <c r="BT157" s="126"/>
      <c r="BU157" s="136">
        <f t="shared" si="108"/>
        <v>0</v>
      </c>
      <c r="BV157" s="137"/>
      <c r="BW157" s="127"/>
      <c r="BX157" s="126"/>
      <c r="BY157" s="136">
        <f t="shared" si="109"/>
        <v>0</v>
      </c>
      <c r="BZ157" s="137"/>
      <c r="CA157" s="127"/>
      <c r="CB157" s="126"/>
      <c r="CC157" s="136">
        <f t="shared" si="110"/>
        <v>0</v>
      </c>
      <c r="CD157" s="137"/>
      <c r="CE157" s="115">
        <f t="shared" si="111"/>
        <v>0</v>
      </c>
      <c r="CF157" s="409">
        <f t="shared" si="112"/>
        <v>0</v>
      </c>
      <c r="CG157" s="411">
        <f t="shared" si="106"/>
        <v>0</v>
      </c>
      <c r="CH157" s="143">
        <f t="shared" si="113"/>
        <v>0</v>
      </c>
      <c r="CI157" s="143">
        <f t="shared" si="114"/>
        <v>0</v>
      </c>
      <c r="CJ157" s="144" t="str">
        <f t="shared" si="115"/>
        <v/>
      </c>
      <c r="CK157" s="34" t="str">
        <f t="shared" si="116"/>
        <v/>
      </c>
      <c r="CL157" s="20"/>
    </row>
    <row r="158" spans="3:90" s="36" customFormat="1" x14ac:dyDescent="0.2">
      <c r="C158" s="37">
        <v>150</v>
      </c>
      <c r="D158" s="75" t="str">
        <f t="shared" si="92"/>
        <v>żż</v>
      </c>
      <c r="E158" s="69">
        <f t="shared" si="93"/>
        <v>0</v>
      </c>
      <c r="F158" s="69">
        <f t="shared" si="94"/>
        <v>0</v>
      </c>
      <c r="G158" s="188">
        <f t="shared" si="107"/>
        <v>0</v>
      </c>
      <c r="H158" s="288" t="str">
        <f t="shared" ca="1" si="95"/>
        <v/>
      </c>
      <c r="I158" s="288" t="str">
        <f t="shared" si="96"/>
        <v>wstaw lub popraw datę</v>
      </c>
      <c r="J158" s="289" t="str">
        <f t="shared" si="97"/>
        <v>czy pracuje</v>
      </c>
      <c r="K158" s="289"/>
      <c r="L158" s="287" t="str">
        <f t="shared" si="98"/>
        <v/>
      </c>
      <c r="M158" s="83"/>
      <c r="N158" s="84"/>
      <c r="O158" s="286"/>
      <c r="P158" s="94"/>
      <c r="Q158" s="95">
        <v>18</v>
      </c>
      <c r="R158" s="61"/>
      <c r="S158" s="108"/>
      <c r="T158" s="107"/>
      <c r="U158" s="102"/>
      <c r="V158" s="62"/>
      <c r="W158" s="148" t="s">
        <v>68</v>
      </c>
      <c r="X158" s="306" t="s">
        <v>200</v>
      </c>
      <c r="Y158" s="99" t="s">
        <v>104</v>
      </c>
      <c r="Z158" s="100"/>
      <c r="AA158" s="115">
        <f>IF(OR(M158="",N158="",P158=""),0,IF(OR(R158=$A$30,R158=$A$31,R158=$A$32),ROUND(P158/Q158*VLOOKUP(Y158,'stawki wynagrodzeń'!$A$4:$G$17,HLOOKUP(IF(AND(X158=$A$44,W158=$A$40),$A$41,IF(AND(X158=$A$44,W158=$A$41),$A$42,W158)),'stawki wynagrodzeń'!$D$4:$G$5,2,FALSE),FALSE),2),0))</f>
        <v>0</v>
      </c>
      <c r="AB158" s="116">
        <f>IF(OR(M158="",N158="",P158=""),0,IF(OR(R158=$A$30,R158=$A$31,R158=$A$32),ROUND(P158/Q158*VLOOKUP(Y158,'stawki wynagrodzeń'!$I$4:$O$17,HLOOKUP(IF(AND(X158=$A$44,W158=$A$40),$A$41,IF(AND(X158=$A$44,W158=$A$41),$A$42,W158)),'stawki wynagrodzeń'!$D$4:$G$5,2,FALSE),FALSE),2),0))</f>
        <v>0</v>
      </c>
      <c r="AC158" s="89"/>
      <c r="AD158" s="62" t="s">
        <v>80</v>
      </c>
      <c r="AE158" s="58"/>
      <c r="AF158" s="315"/>
      <c r="AG158" s="123"/>
      <c r="AH158" s="117"/>
      <c r="AI158" s="124">
        <f t="shared" ca="1" si="99"/>
        <v>0</v>
      </c>
      <c r="AJ158" s="45"/>
      <c r="AK158" s="127"/>
      <c r="AL158" s="126"/>
      <c r="AM158" s="320">
        <f>IF($R158=$A$30,ROUND(ROUND('stawki wynagrodzeń'!$O$6*AN158,2),0),0)</f>
        <v>0</v>
      </c>
      <c r="AN158" s="128"/>
      <c r="AO158" s="127"/>
      <c r="AP158" s="126"/>
      <c r="AQ158" s="320">
        <f>IF($R158=$A$30,ROUND(ROUND('stawki wynagrodzeń'!$O$6*AR158,2),0),0)</f>
        <v>0</v>
      </c>
      <c r="AR158" s="128"/>
      <c r="AS158" s="127"/>
      <c r="AT158" s="126"/>
      <c r="AU158" s="320">
        <f>IF($R158=$A$30,ROUND(ROUND('stawki wynagrodzeń'!$O$6*AV158,2),0),0)</f>
        <v>0</v>
      </c>
      <c r="AV158" s="128"/>
      <c r="AW158" s="127"/>
      <c r="AX158" s="126"/>
      <c r="AY158" s="320">
        <f>IF($R158=$A$30,ROUND(ROUND('stawki wynagrodzeń'!$O$6*AZ158,2),0),0)</f>
        <v>0</v>
      </c>
      <c r="AZ158" s="128"/>
      <c r="BA158" s="322">
        <f t="shared" si="100"/>
        <v>0</v>
      </c>
      <c r="BB158" s="323">
        <f t="shared" si="101"/>
        <v>0</v>
      </c>
      <c r="BC158" s="127"/>
      <c r="BD158" s="126"/>
      <c r="BE158" s="136">
        <f t="shared" si="102"/>
        <v>0</v>
      </c>
      <c r="BF158" s="137"/>
      <c r="BG158" s="127"/>
      <c r="BH158" s="126"/>
      <c r="BI158" s="136">
        <f t="shared" si="103"/>
        <v>0</v>
      </c>
      <c r="BJ158" s="137"/>
      <c r="BK158" s="127"/>
      <c r="BL158" s="126"/>
      <c r="BM158" s="136">
        <f t="shared" si="104"/>
        <v>0</v>
      </c>
      <c r="BN158" s="137"/>
      <c r="BO158" s="127"/>
      <c r="BP158" s="126"/>
      <c r="BQ158" s="136">
        <f t="shared" si="105"/>
        <v>0</v>
      </c>
      <c r="BR158" s="137"/>
      <c r="BS158" s="127"/>
      <c r="BT158" s="126"/>
      <c r="BU158" s="136">
        <f t="shared" si="108"/>
        <v>0</v>
      </c>
      <c r="BV158" s="137"/>
      <c r="BW158" s="127"/>
      <c r="BX158" s="126"/>
      <c r="BY158" s="136">
        <f t="shared" si="109"/>
        <v>0</v>
      </c>
      <c r="BZ158" s="137"/>
      <c r="CA158" s="127"/>
      <c r="CB158" s="126"/>
      <c r="CC158" s="136">
        <f t="shared" si="110"/>
        <v>0</v>
      </c>
      <c r="CD158" s="137"/>
      <c r="CE158" s="115">
        <f t="shared" si="111"/>
        <v>0</v>
      </c>
      <c r="CF158" s="409">
        <f t="shared" si="112"/>
        <v>0</v>
      </c>
      <c r="CG158" s="411">
        <f t="shared" si="106"/>
        <v>0</v>
      </c>
      <c r="CH158" s="143">
        <f t="shared" si="113"/>
        <v>0</v>
      </c>
      <c r="CI158" s="143">
        <f t="shared" si="114"/>
        <v>0</v>
      </c>
      <c r="CJ158" s="144" t="str">
        <f t="shared" si="115"/>
        <v/>
      </c>
      <c r="CK158" s="34" t="str">
        <f t="shared" si="116"/>
        <v/>
      </c>
      <c r="CL158" s="20"/>
    </row>
    <row r="159" spans="3:90" x14ac:dyDescent="0.2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9"/>
      <c r="AB159" s="49"/>
      <c r="AC159" s="50"/>
      <c r="AD159" s="50"/>
      <c r="AE159" s="51"/>
      <c r="AF159" s="51"/>
      <c r="AG159" s="51"/>
      <c r="AH159" s="51"/>
      <c r="AI159" s="51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52"/>
      <c r="BB159" s="52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52"/>
      <c r="CF159" s="52"/>
      <c r="CG159" s="44"/>
      <c r="CH159" s="44"/>
      <c r="CI159" s="44"/>
      <c r="CJ159" s="53"/>
      <c r="CK159" s="53"/>
      <c r="CL159" s="39"/>
    </row>
    <row r="160" spans="3:90" x14ac:dyDescent="0.2">
      <c r="AC160" s="43"/>
      <c r="AD160" s="43"/>
      <c r="BA160" s="40"/>
      <c r="BB160" s="40"/>
      <c r="CE160" s="40"/>
      <c r="CF160" s="40"/>
    </row>
    <row r="161" spans="29:84" x14ac:dyDescent="0.2">
      <c r="AC161" s="43"/>
      <c r="AD161" s="43"/>
      <c r="BA161" s="40"/>
      <c r="BB161" s="40"/>
      <c r="CE161" s="40"/>
      <c r="CF161" s="40"/>
    </row>
    <row r="162" spans="29:84" x14ac:dyDescent="0.2">
      <c r="AC162" s="43"/>
      <c r="AD162" s="43"/>
      <c r="BA162" s="40"/>
      <c r="BB162" s="40"/>
      <c r="CE162" s="40"/>
      <c r="CF162" s="40"/>
    </row>
    <row r="163" spans="29:84" x14ac:dyDescent="0.2">
      <c r="AC163" s="43"/>
      <c r="AD163" s="43"/>
      <c r="BA163" s="40"/>
      <c r="BB163" s="40"/>
      <c r="CE163" s="40"/>
      <c r="CF163" s="40"/>
    </row>
    <row r="164" spans="29:84" x14ac:dyDescent="0.2">
      <c r="AC164" s="43"/>
      <c r="AD164" s="43"/>
      <c r="BA164" s="40"/>
      <c r="BB164" s="40"/>
      <c r="CE164" s="40"/>
      <c r="CF164" s="40"/>
    </row>
    <row r="165" spans="29:84" x14ac:dyDescent="0.2">
      <c r="AC165" s="43"/>
      <c r="AD165" s="43"/>
      <c r="BA165" s="40"/>
      <c r="BB165" s="40"/>
      <c r="CE165" s="40"/>
      <c r="CF165" s="40"/>
    </row>
    <row r="166" spans="29:84" x14ac:dyDescent="0.2">
      <c r="AC166" s="43"/>
      <c r="AD166" s="43"/>
      <c r="BA166" s="40"/>
      <c r="BB166" s="40"/>
      <c r="CE166" s="40"/>
      <c r="CF166" s="40"/>
    </row>
    <row r="167" spans="29:84" x14ac:dyDescent="0.2">
      <c r="AC167" s="43"/>
      <c r="AD167" s="43"/>
      <c r="BA167" s="40"/>
      <c r="BB167" s="40"/>
      <c r="CE167" s="40"/>
      <c r="CF167" s="40"/>
    </row>
    <row r="168" spans="29:84" x14ac:dyDescent="0.2">
      <c r="AC168" s="43"/>
      <c r="AD168" s="43"/>
      <c r="BA168" s="40"/>
      <c r="BB168" s="40"/>
      <c r="CE168" s="40"/>
      <c r="CF168" s="40"/>
    </row>
    <row r="169" spans="29:84" x14ac:dyDescent="0.2">
      <c r="AC169" s="43"/>
      <c r="AD169" s="43"/>
      <c r="BA169" s="40"/>
      <c r="BB169" s="40"/>
      <c r="CE169" s="40"/>
      <c r="CF169" s="40"/>
    </row>
    <row r="170" spans="29:84" x14ac:dyDescent="0.2">
      <c r="AC170" s="43"/>
      <c r="AD170" s="43"/>
      <c r="BA170" s="40"/>
      <c r="BB170" s="40"/>
      <c r="CE170" s="40"/>
      <c r="CF170" s="40"/>
    </row>
    <row r="171" spans="29:84" x14ac:dyDescent="0.2">
      <c r="AC171" s="43"/>
      <c r="AD171" s="43"/>
      <c r="BA171" s="40"/>
      <c r="BB171" s="40"/>
      <c r="CE171" s="40"/>
      <c r="CF171" s="40"/>
    </row>
    <row r="172" spans="29:84" x14ac:dyDescent="0.2">
      <c r="AC172" s="43"/>
      <c r="AD172" s="43"/>
      <c r="BA172" s="40"/>
      <c r="BB172" s="40"/>
      <c r="CE172" s="40"/>
      <c r="CF172" s="40"/>
    </row>
    <row r="173" spans="29:84" x14ac:dyDescent="0.2">
      <c r="AC173" s="43"/>
      <c r="AD173" s="43"/>
      <c r="BA173" s="40"/>
      <c r="BB173" s="40"/>
      <c r="CE173" s="40"/>
      <c r="CF173" s="40"/>
    </row>
    <row r="174" spans="29:84" x14ac:dyDescent="0.2">
      <c r="AC174" s="43"/>
      <c r="AD174" s="43"/>
      <c r="BA174" s="40"/>
      <c r="BB174" s="40"/>
      <c r="CE174" s="40"/>
      <c r="CF174" s="40"/>
    </row>
    <row r="175" spans="29:84" x14ac:dyDescent="0.2">
      <c r="AC175" s="43"/>
      <c r="AD175" s="43"/>
      <c r="BA175" s="40"/>
      <c r="BB175" s="40"/>
      <c r="CE175" s="40"/>
      <c r="CF175" s="40"/>
    </row>
    <row r="176" spans="29:84" x14ac:dyDescent="0.2">
      <c r="AC176" s="43"/>
      <c r="AD176" s="43"/>
      <c r="BA176" s="40"/>
      <c r="BB176" s="40"/>
      <c r="CE176" s="40"/>
      <c r="CF176" s="40"/>
    </row>
    <row r="177" spans="29:84" x14ac:dyDescent="0.2">
      <c r="AC177" s="43"/>
      <c r="AD177" s="43"/>
      <c r="BA177" s="40"/>
      <c r="BB177" s="40"/>
      <c r="CE177" s="40"/>
      <c r="CF177" s="40"/>
    </row>
    <row r="178" spans="29:84" x14ac:dyDescent="0.2">
      <c r="AC178" s="43"/>
      <c r="AD178" s="43"/>
      <c r="BA178" s="40"/>
      <c r="BB178" s="40"/>
      <c r="CE178" s="40"/>
      <c r="CF178" s="40"/>
    </row>
    <row r="179" spans="29:84" x14ac:dyDescent="0.2">
      <c r="AC179" s="43"/>
      <c r="AD179" s="43"/>
      <c r="BA179" s="40"/>
      <c r="BB179" s="40"/>
      <c r="CE179" s="40"/>
      <c r="CF179" s="40"/>
    </row>
    <row r="180" spans="29:84" x14ac:dyDescent="0.2">
      <c r="AC180" s="43"/>
      <c r="AD180" s="43"/>
      <c r="BA180" s="40"/>
      <c r="BB180" s="40"/>
      <c r="CE180" s="40"/>
      <c r="CF180" s="40"/>
    </row>
    <row r="181" spans="29:84" x14ac:dyDescent="0.2">
      <c r="AC181" s="43"/>
      <c r="AD181" s="43"/>
      <c r="BA181" s="40"/>
      <c r="BB181" s="40"/>
      <c r="CE181" s="40"/>
      <c r="CF181" s="40"/>
    </row>
    <row r="182" spans="29:84" x14ac:dyDescent="0.2">
      <c r="AC182" s="43"/>
      <c r="AD182" s="43"/>
      <c r="BA182" s="40"/>
      <c r="BB182" s="40"/>
      <c r="CE182" s="40"/>
      <c r="CF182" s="40"/>
    </row>
    <row r="183" spans="29:84" x14ac:dyDescent="0.2">
      <c r="AC183" s="43"/>
      <c r="AD183" s="43"/>
      <c r="BA183" s="40"/>
      <c r="BB183" s="40"/>
      <c r="CE183" s="40"/>
      <c r="CF183" s="40"/>
    </row>
    <row r="184" spans="29:84" x14ac:dyDescent="0.2">
      <c r="AC184" s="43"/>
      <c r="AD184" s="43"/>
      <c r="BA184" s="40"/>
      <c r="BB184" s="40"/>
      <c r="CE184" s="40"/>
      <c r="CF184" s="40"/>
    </row>
    <row r="185" spans="29:84" x14ac:dyDescent="0.2">
      <c r="AC185" s="43"/>
      <c r="AD185" s="43"/>
      <c r="BA185" s="40"/>
      <c r="BB185" s="40"/>
      <c r="CE185" s="40"/>
      <c r="CF185" s="40"/>
    </row>
    <row r="186" spans="29:84" x14ac:dyDescent="0.2">
      <c r="AC186" s="43"/>
      <c r="AD186" s="43"/>
      <c r="BA186" s="40"/>
      <c r="BB186" s="40"/>
      <c r="CE186" s="40"/>
      <c r="CF186" s="40"/>
    </row>
    <row r="187" spans="29:84" x14ac:dyDescent="0.2">
      <c r="AC187" s="43"/>
      <c r="AD187" s="43"/>
      <c r="BA187" s="40"/>
      <c r="BB187" s="40"/>
      <c r="CE187" s="40"/>
      <c r="CF187" s="40"/>
    </row>
    <row r="188" spans="29:84" x14ac:dyDescent="0.2">
      <c r="AC188" s="43"/>
      <c r="AD188" s="43"/>
      <c r="BA188" s="40"/>
      <c r="BB188" s="40"/>
      <c r="CE188" s="40"/>
      <c r="CF188" s="40"/>
    </row>
    <row r="189" spans="29:84" x14ac:dyDescent="0.2">
      <c r="AC189" s="43"/>
      <c r="AD189" s="43"/>
      <c r="BA189" s="40"/>
      <c r="BB189" s="40"/>
      <c r="CE189" s="40"/>
      <c r="CF189" s="40"/>
    </row>
    <row r="190" spans="29:84" x14ac:dyDescent="0.2">
      <c r="AC190" s="43"/>
      <c r="AD190" s="43"/>
      <c r="BA190" s="40"/>
      <c r="BB190" s="40"/>
      <c r="CE190" s="40"/>
      <c r="CF190" s="40"/>
    </row>
    <row r="191" spans="29:84" x14ac:dyDescent="0.2">
      <c r="AC191" s="43"/>
      <c r="AD191" s="43"/>
      <c r="BA191" s="40"/>
      <c r="BB191" s="40"/>
      <c r="CE191" s="40"/>
      <c r="CF191" s="40"/>
    </row>
    <row r="192" spans="29:84" x14ac:dyDescent="0.2">
      <c r="AC192" s="43"/>
      <c r="AD192" s="43"/>
      <c r="BA192" s="40"/>
      <c r="BB192" s="40"/>
      <c r="CE192" s="40"/>
      <c r="CF192" s="40"/>
    </row>
    <row r="193" spans="29:84" x14ac:dyDescent="0.2">
      <c r="AC193" s="43"/>
      <c r="AD193" s="43"/>
      <c r="BA193" s="40"/>
      <c r="BB193" s="40"/>
      <c r="CE193" s="40"/>
      <c r="CF193" s="40"/>
    </row>
    <row r="194" spans="29:84" x14ac:dyDescent="0.2">
      <c r="AC194" s="43"/>
      <c r="AD194" s="43"/>
      <c r="BA194" s="40"/>
      <c r="BB194" s="40"/>
      <c r="CE194" s="40"/>
      <c r="CF194" s="40"/>
    </row>
    <row r="195" spans="29:84" x14ac:dyDescent="0.2">
      <c r="AC195" s="43"/>
      <c r="AD195" s="43"/>
      <c r="BA195" s="40"/>
      <c r="BB195" s="40"/>
      <c r="CE195" s="40"/>
      <c r="CF195" s="40"/>
    </row>
    <row r="196" spans="29:84" x14ac:dyDescent="0.2">
      <c r="AC196" s="43"/>
      <c r="AD196" s="43"/>
      <c r="BA196" s="40"/>
      <c r="BB196" s="40"/>
      <c r="CE196" s="40"/>
      <c r="CF196" s="40"/>
    </row>
    <row r="197" spans="29:84" x14ac:dyDescent="0.2">
      <c r="AC197" s="43"/>
      <c r="AD197" s="43"/>
      <c r="BA197" s="40"/>
      <c r="BB197" s="40"/>
      <c r="CE197" s="40"/>
      <c r="CF197" s="40"/>
    </row>
    <row r="198" spans="29:84" x14ac:dyDescent="0.2">
      <c r="AC198" s="43"/>
      <c r="AD198" s="43"/>
      <c r="BA198" s="40"/>
      <c r="BB198" s="40"/>
      <c r="CE198" s="40"/>
      <c r="CF198" s="40"/>
    </row>
    <row r="199" spans="29:84" x14ac:dyDescent="0.2">
      <c r="AC199" s="43"/>
      <c r="AD199" s="43"/>
      <c r="BA199" s="40"/>
      <c r="BB199" s="40"/>
      <c r="CE199" s="40"/>
      <c r="CF199" s="40"/>
    </row>
    <row r="200" spans="29:84" x14ac:dyDescent="0.2">
      <c r="AC200" s="43"/>
      <c r="AD200" s="43"/>
      <c r="BA200" s="40"/>
      <c r="BB200" s="40"/>
      <c r="CE200" s="40"/>
      <c r="CF200" s="40"/>
    </row>
    <row r="201" spans="29:84" x14ac:dyDescent="0.2">
      <c r="AC201" s="43"/>
      <c r="AD201" s="43"/>
      <c r="BA201" s="40"/>
      <c r="BB201" s="40"/>
      <c r="CE201" s="40"/>
      <c r="CF201" s="40"/>
    </row>
    <row r="202" spans="29:84" x14ac:dyDescent="0.2">
      <c r="AC202" s="43"/>
      <c r="AD202" s="43"/>
      <c r="BA202" s="40"/>
      <c r="BB202" s="40"/>
      <c r="CE202" s="40"/>
      <c r="CF202" s="40"/>
    </row>
    <row r="203" spans="29:84" x14ac:dyDescent="0.2">
      <c r="AC203" s="43"/>
      <c r="AD203" s="43"/>
      <c r="BA203" s="40"/>
      <c r="BB203" s="40"/>
      <c r="CE203" s="40"/>
      <c r="CF203" s="40"/>
    </row>
    <row r="204" spans="29:84" x14ac:dyDescent="0.2">
      <c r="AC204" s="43"/>
      <c r="AD204" s="43"/>
      <c r="BA204" s="40"/>
      <c r="BB204" s="40"/>
      <c r="CE204" s="40"/>
      <c r="CF204" s="40"/>
    </row>
    <row r="205" spans="29:84" x14ac:dyDescent="0.2">
      <c r="AC205" s="43"/>
      <c r="AD205" s="43"/>
    </row>
    <row r="206" spans="29:84" x14ac:dyDescent="0.2">
      <c r="AC206" s="43"/>
      <c r="AD206" s="43"/>
    </row>
    <row r="207" spans="29:84" x14ac:dyDescent="0.2">
      <c r="AC207" s="43"/>
      <c r="AD207" s="43"/>
    </row>
    <row r="208" spans="29:84" x14ac:dyDescent="0.2">
      <c r="AC208" s="43"/>
      <c r="AD208" s="43"/>
    </row>
    <row r="209" spans="29:30" x14ac:dyDescent="0.2">
      <c r="AC209" s="43"/>
      <c r="AD209" s="43"/>
    </row>
    <row r="210" spans="29:30" x14ac:dyDescent="0.2">
      <c r="AC210" s="43"/>
      <c r="AD210" s="43"/>
    </row>
    <row r="211" spans="29:30" x14ac:dyDescent="0.2">
      <c r="AC211" s="43"/>
      <c r="AD211" s="43"/>
    </row>
    <row r="212" spans="29:30" x14ac:dyDescent="0.2">
      <c r="AC212" s="43"/>
      <c r="AD212" s="43"/>
    </row>
    <row r="213" spans="29:30" x14ac:dyDescent="0.2">
      <c r="AC213" s="43"/>
      <c r="AD213" s="43"/>
    </row>
    <row r="214" spans="29:30" x14ac:dyDescent="0.2">
      <c r="AC214" s="43"/>
      <c r="AD214" s="43"/>
    </row>
    <row r="215" spans="29:30" x14ac:dyDescent="0.2">
      <c r="AC215" s="43"/>
      <c r="AD215" s="43"/>
    </row>
    <row r="216" spans="29:30" x14ac:dyDescent="0.2">
      <c r="AC216" s="43"/>
      <c r="AD216" s="43"/>
    </row>
    <row r="217" spans="29:30" x14ac:dyDescent="0.2">
      <c r="AC217" s="43"/>
      <c r="AD217" s="43"/>
    </row>
    <row r="218" spans="29:30" x14ac:dyDescent="0.2">
      <c r="AC218" s="43"/>
      <c r="AD218" s="43"/>
    </row>
    <row r="219" spans="29:30" x14ac:dyDescent="0.2">
      <c r="AC219" s="43"/>
      <c r="AD219" s="43"/>
    </row>
    <row r="220" spans="29:30" x14ac:dyDescent="0.2">
      <c r="AC220" s="43"/>
      <c r="AD220" s="43"/>
    </row>
    <row r="221" spans="29:30" x14ac:dyDescent="0.2">
      <c r="AC221" s="43"/>
      <c r="AD221" s="43"/>
    </row>
    <row r="222" spans="29:30" x14ac:dyDescent="0.2">
      <c r="AC222" s="43"/>
      <c r="AD222" s="43"/>
    </row>
    <row r="223" spans="29:30" x14ac:dyDescent="0.2">
      <c r="AC223" s="43"/>
      <c r="AD223" s="43"/>
    </row>
    <row r="224" spans="29:30" x14ac:dyDescent="0.2">
      <c r="AC224" s="43"/>
      <c r="AD224" s="43"/>
    </row>
    <row r="225" spans="29:30" x14ac:dyDescent="0.2">
      <c r="AC225" s="43"/>
      <c r="AD225" s="43"/>
    </row>
    <row r="226" spans="29:30" x14ac:dyDescent="0.2">
      <c r="AC226" s="43"/>
      <c r="AD226" s="43"/>
    </row>
    <row r="227" spans="29:30" x14ac:dyDescent="0.2">
      <c r="AC227" s="43"/>
      <c r="AD227" s="43"/>
    </row>
    <row r="228" spans="29:30" x14ac:dyDescent="0.2">
      <c r="AC228" s="43"/>
      <c r="AD228" s="43"/>
    </row>
    <row r="229" spans="29:30" x14ac:dyDescent="0.2">
      <c r="AC229" s="43"/>
      <c r="AD229" s="43"/>
    </row>
    <row r="230" spans="29:30" x14ac:dyDescent="0.2">
      <c r="AC230" s="43"/>
      <c r="AD230" s="43"/>
    </row>
    <row r="231" spans="29:30" x14ac:dyDescent="0.2">
      <c r="AC231" s="43"/>
      <c r="AD231" s="43"/>
    </row>
    <row r="232" spans="29:30" x14ac:dyDescent="0.2">
      <c r="AC232" s="43"/>
      <c r="AD232" s="43"/>
    </row>
    <row r="233" spans="29:30" x14ac:dyDescent="0.2">
      <c r="AC233" s="43"/>
      <c r="AD233" s="43"/>
    </row>
    <row r="234" spans="29:30" x14ac:dyDescent="0.2">
      <c r="AC234" s="43"/>
      <c r="AD234" s="43"/>
    </row>
    <row r="235" spans="29:30" x14ac:dyDescent="0.2">
      <c r="AC235" s="43"/>
      <c r="AD235" s="43"/>
    </row>
    <row r="236" spans="29:30" x14ac:dyDescent="0.2">
      <c r="AC236" s="43"/>
      <c r="AD236" s="43"/>
    </row>
    <row r="237" spans="29:30" x14ac:dyDescent="0.2">
      <c r="AC237" s="43"/>
      <c r="AD237" s="43"/>
    </row>
    <row r="238" spans="29:30" x14ac:dyDescent="0.2">
      <c r="AC238" s="43"/>
      <c r="AD238" s="43"/>
    </row>
    <row r="239" spans="29:30" x14ac:dyDescent="0.2">
      <c r="AC239" s="43"/>
      <c r="AD239" s="43"/>
    </row>
    <row r="240" spans="29:30" x14ac:dyDescent="0.2">
      <c r="AC240" s="43"/>
      <c r="AD240" s="43"/>
    </row>
    <row r="241" spans="29:30" x14ac:dyDescent="0.2">
      <c r="AC241" s="43"/>
      <c r="AD241" s="43"/>
    </row>
    <row r="242" spans="29:30" x14ac:dyDescent="0.2">
      <c r="AC242" s="43"/>
      <c r="AD242" s="43"/>
    </row>
    <row r="243" spans="29:30" x14ac:dyDescent="0.2">
      <c r="AC243" s="43"/>
      <c r="AD243" s="43"/>
    </row>
    <row r="244" spans="29:30" x14ac:dyDescent="0.2">
      <c r="AC244" s="43"/>
      <c r="AD244" s="43"/>
    </row>
    <row r="245" spans="29:30" x14ac:dyDescent="0.2">
      <c r="AC245" s="43"/>
      <c r="AD245" s="43"/>
    </row>
    <row r="246" spans="29:30" x14ac:dyDescent="0.2">
      <c r="AC246" s="43"/>
      <c r="AD246" s="43"/>
    </row>
    <row r="247" spans="29:30" x14ac:dyDescent="0.2">
      <c r="AC247" s="43"/>
      <c r="AD247" s="43"/>
    </row>
    <row r="248" spans="29:30" x14ac:dyDescent="0.2">
      <c r="AC248" s="43"/>
      <c r="AD248" s="43"/>
    </row>
    <row r="249" spans="29:30" x14ac:dyDescent="0.2">
      <c r="AC249" s="43"/>
      <c r="AD249" s="43"/>
    </row>
    <row r="250" spans="29:30" x14ac:dyDescent="0.2">
      <c r="AC250" s="43"/>
      <c r="AD250" s="43"/>
    </row>
    <row r="251" spans="29:30" x14ac:dyDescent="0.2">
      <c r="AC251" s="43"/>
      <c r="AD251" s="43"/>
    </row>
    <row r="252" spans="29:30" x14ac:dyDescent="0.2">
      <c r="AC252" s="43"/>
      <c r="AD252" s="43"/>
    </row>
    <row r="253" spans="29:30" x14ac:dyDescent="0.2">
      <c r="AC253" s="43"/>
      <c r="AD253" s="43"/>
    </row>
    <row r="254" spans="29:30" x14ac:dyDescent="0.2">
      <c r="AC254" s="43"/>
      <c r="AD254" s="43"/>
    </row>
    <row r="255" spans="29:30" x14ac:dyDescent="0.2">
      <c r="AC255" s="43"/>
      <c r="AD255" s="43"/>
    </row>
    <row r="256" spans="29:30" x14ac:dyDescent="0.2">
      <c r="AC256" s="43"/>
      <c r="AD256" s="43"/>
    </row>
    <row r="257" spans="29:30" x14ac:dyDescent="0.2">
      <c r="AC257" s="43"/>
      <c r="AD257" s="43"/>
    </row>
    <row r="258" spans="29:30" x14ac:dyDescent="0.2">
      <c r="AC258" s="43"/>
      <c r="AD258" s="43"/>
    </row>
    <row r="259" spans="29:30" x14ac:dyDescent="0.2">
      <c r="AC259" s="43"/>
      <c r="AD259" s="43"/>
    </row>
    <row r="260" spans="29:30" x14ac:dyDescent="0.2">
      <c r="AC260" s="43"/>
      <c r="AD260" s="43"/>
    </row>
    <row r="261" spans="29:30" x14ac:dyDescent="0.2">
      <c r="AC261" s="43"/>
      <c r="AD261" s="43"/>
    </row>
    <row r="262" spans="29:30" x14ac:dyDescent="0.2">
      <c r="AC262" s="43"/>
      <c r="AD262" s="43"/>
    </row>
    <row r="263" spans="29:30" x14ac:dyDescent="0.2">
      <c r="AC263" s="43"/>
      <c r="AD263" s="43"/>
    </row>
    <row r="264" spans="29:30" x14ac:dyDescent="0.2">
      <c r="AC264" s="43"/>
      <c r="AD264" s="43"/>
    </row>
    <row r="265" spans="29:30" x14ac:dyDescent="0.2">
      <c r="AC265" s="43"/>
      <c r="AD265" s="43"/>
    </row>
    <row r="266" spans="29:30" x14ac:dyDescent="0.2">
      <c r="AC266" s="43"/>
      <c r="AD266" s="43"/>
    </row>
    <row r="267" spans="29:30" x14ac:dyDescent="0.2">
      <c r="AC267" s="43"/>
      <c r="AD267" s="43"/>
    </row>
    <row r="268" spans="29:30" x14ac:dyDescent="0.2">
      <c r="AC268" s="43"/>
      <c r="AD268" s="43"/>
    </row>
    <row r="269" spans="29:30" x14ac:dyDescent="0.2">
      <c r="AC269" s="43"/>
      <c r="AD269" s="43"/>
    </row>
    <row r="270" spans="29:30" x14ac:dyDescent="0.2">
      <c r="AC270" s="43"/>
      <c r="AD270" s="43"/>
    </row>
    <row r="271" spans="29:30" x14ac:dyDescent="0.2">
      <c r="AC271" s="43"/>
      <c r="AD271" s="43"/>
    </row>
    <row r="272" spans="29:30" x14ac:dyDescent="0.2">
      <c r="AC272" s="43"/>
      <c r="AD272" s="43"/>
    </row>
    <row r="273" spans="29:30" x14ac:dyDescent="0.2">
      <c r="AC273" s="43"/>
      <c r="AD273" s="43"/>
    </row>
    <row r="274" spans="29:30" x14ac:dyDescent="0.2">
      <c r="AC274" s="43"/>
      <c r="AD274" s="43"/>
    </row>
    <row r="275" spans="29:30" x14ac:dyDescent="0.2">
      <c r="AC275" s="43"/>
      <c r="AD275" s="43"/>
    </row>
    <row r="276" spans="29:30" x14ac:dyDescent="0.2">
      <c r="AC276" s="43"/>
      <c r="AD276" s="43"/>
    </row>
    <row r="277" spans="29:30" x14ac:dyDescent="0.2">
      <c r="AC277" s="43"/>
      <c r="AD277" s="43"/>
    </row>
    <row r="278" spans="29:30" x14ac:dyDescent="0.2">
      <c r="AC278" s="43"/>
      <c r="AD278" s="43"/>
    </row>
    <row r="279" spans="29:30" x14ac:dyDescent="0.2">
      <c r="AC279" s="43"/>
      <c r="AD279" s="43"/>
    </row>
    <row r="280" spans="29:30" x14ac:dyDescent="0.2">
      <c r="AC280" s="43"/>
      <c r="AD280" s="43"/>
    </row>
    <row r="281" spans="29:30" x14ac:dyDescent="0.2">
      <c r="AC281" s="43"/>
      <c r="AD281" s="43"/>
    </row>
    <row r="282" spans="29:30" x14ac:dyDescent="0.2">
      <c r="AC282" s="43"/>
      <c r="AD282" s="43"/>
    </row>
    <row r="283" spans="29:30" x14ac:dyDescent="0.2">
      <c r="AC283" s="43"/>
      <c r="AD283" s="43"/>
    </row>
    <row r="284" spans="29:30" x14ac:dyDescent="0.2">
      <c r="AC284" s="43"/>
      <c r="AD284" s="43"/>
    </row>
    <row r="285" spans="29:30" x14ac:dyDescent="0.2">
      <c r="AC285" s="43"/>
      <c r="AD285" s="43"/>
    </row>
    <row r="286" spans="29:30" x14ac:dyDescent="0.2">
      <c r="AC286" s="43"/>
      <c r="AD286" s="43"/>
    </row>
    <row r="287" spans="29:30" x14ac:dyDescent="0.2">
      <c r="AC287" s="43"/>
      <c r="AD287" s="43"/>
    </row>
    <row r="288" spans="29:30" x14ac:dyDescent="0.2">
      <c r="AC288" s="43"/>
      <c r="AD288" s="43"/>
    </row>
    <row r="289" spans="29:30" x14ac:dyDescent="0.2">
      <c r="AC289" s="43"/>
      <c r="AD289" s="43"/>
    </row>
    <row r="290" spans="29:30" x14ac:dyDescent="0.2">
      <c r="AC290" s="43"/>
      <c r="AD290" s="43"/>
    </row>
    <row r="291" spans="29:30" x14ac:dyDescent="0.2">
      <c r="AC291" s="43"/>
      <c r="AD291" s="43"/>
    </row>
    <row r="292" spans="29:30" x14ac:dyDescent="0.2">
      <c r="AC292" s="43"/>
      <c r="AD292" s="43"/>
    </row>
    <row r="293" spans="29:30" x14ac:dyDescent="0.2">
      <c r="AC293" s="43"/>
      <c r="AD293" s="43"/>
    </row>
    <row r="294" spans="29:30" x14ac:dyDescent="0.2">
      <c r="AC294" s="43"/>
      <c r="AD294" s="43"/>
    </row>
    <row r="295" spans="29:30" x14ac:dyDescent="0.2">
      <c r="AC295" s="43"/>
      <c r="AD295" s="43"/>
    </row>
    <row r="296" spans="29:30" x14ac:dyDescent="0.2">
      <c r="AC296" s="43"/>
      <c r="AD296" s="43"/>
    </row>
    <row r="297" spans="29:30" x14ac:dyDescent="0.2">
      <c r="AC297" s="43"/>
      <c r="AD297" s="43"/>
    </row>
    <row r="298" spans="29:30" x14ac:dyDescent="0.2">
      <c r="AC298" s="43"/>
      <c r="AD298" s="43"/>
    </row>
    <row r="299" spans="29:30" x14ac:dyDescent="0.2">
      <c r="AC299" s="43"/>
      <c r="AD299" s="43"/>
    </row>
    <row r="300" spans="29:30" x14ac:dyDescent="0.2">
      <c r="AC300" s="43"/>
      <c r="AD300" s="43"/>
    </row>
    <row r="301" spans="29:30" x14ac:dyDescent="0.2">
      <c r="AC301" s="43"/>
      <c r="AD301" s="43"/>
    </row>
    <row r="302" spans="29:30" x14ac:dyDescent="0.2">
      <c r="AC302" s="43"/>
      <c r="AD302" s="43"/>
    </row>
    <row r="303" spans="29:30" x14ac:dyDescent="0.2">
      <c r="AC303" s="43"/>
      <c r="AD303" s="43"/>
    </row>
    <row r="304" spans="29:30" x14ac:dyDescent="0.2">
      <c r="AC304" s="43"/>
      <c r="AD304" s="43"/>
    </row>
    <row r="305" spans="29:30" x14ac:dyDescent="0.2">
      <c r="AC305" s="43"/>
      <c r="AD305" s="43"/>
    </row>
    <row r="306" spans="29:30" x14ac:dyDescent="0.2">
      <c r="AC306" s="43"/>
      <c r="AD306" s="43"/>
    </row>
    <row r="307" spans="29:30" x14ac:dyDescent="0.2">
      <c r="AC307" s="43"/>
      <c r="AD307" s="43"/>
    </row>
    <row r="308" spans="29:30" x14ac:dyDescent="0.2">
      <c r="AC308" s="43"/>
      <c r="AD308" s="43"/>
    </row>
    <row r="309" spans="29:30" x14ac:dyDescent="0.2">
      <c r="AC309" s="43"/>
      <c r="AD309" s="43"/>
    </row>
    <row r="310" spans="29:30" x14ac:dyDescent="0.2">
      <c r="AC310" s="43"/>
      <c r="AD310" s="43"/>
    </row>
    <row r="311" spans="29:30" x14ac:dyDescent="0.2">
      <c r="AC311" s="43"/>
      <c r="AD311" s="43"/>
    </row>
    <row r="312" spans="29:30" x14ac:dyDescent="0.2">
      <c r="AC312" s="43"/>
      <c r="AD312" s="43"/>
    </row>
    <row r="313" spans="29:30" x14ac:dyDescent="0.2">
      <c r="AC313" s="43"/>
      <c r="AD313" s="43"/>
    </row>
    <row r="314" spans="29:30" x14ac:dyDescent="0.2">
      <c r="AC314" s="43"/>
      <c r="AD314" s="43"/>
    </row>
    <row r="315" spans="29:30" x14ac:dyDescent="0.2">
      <c r="AC315" s="43"/>
      <c r="AD315" s="43"/>
    </row>
    <row r="316" spans="29:30" x14ac:dyDescent="0.2">
      <c r="AC316" s="43"/>
      <c r="AD316" s="43"/>
    </row>
    <row r="317" spans="29:30" x14ac:dyDescent="0.2">
      <c r="AC317" s="43"/>
      <c r="AD317" s="43"/>
    </row>
    <row r="318" spans="29:30" x14ac:dyDescent="0.2">
      <c r="AC318" s="43"/>
      <c r="AD318" s="43"/>
    </row>
    <row r="319" spans="29:30" x14ac:dyDescent="0.2">
      <c r="AC319" s="43"/>
      <c r="AD319" s="43"/>
    </row>
    <row r="320" spans="29:30" x14ac:dyDescent="0.2">
      <c r="AC320" s="43"/>
      <c r="AD320" s="43"/>
    </row>
    <row r="321" spans="29:30" x14ac:dyDescent="0.2">
      <c r="AC321" s="43"/>
      <c r="AD321" s="43"/>
    </row>
    <row r="322" spans="29:30" x14ac:dyDescent="0.2">
      <c r="AC322" s="43"/>
      <c r="AD322" s="43"/>
    </row>
    <row r="323" spans="29:30" x14ac:dyDescent="0.2">
      <c r="AC323" s="43"/>
      <c r="AD323" s="43"/>
    </row>
    <row r="324" spans="29:30" x14ac:dyDescent="0.2">
      <c r="AC324" s="43"/>
      <c r="AD324" s="43"/>
    </row>
    <row r="325" spans="29:30" x14ac:dyDescent="0.2">
      <c r="AC325" s="43"/>
      <c r="AD325" s="43"/>
    </row>
    <row r="326" spans="29:30" x14ac:dyDescent="0.2">
      <c r="AC326" s="43"/>
      <c r="AD326" s="43"/>
    </row>
    <row r="327" spans="29:30" x14ac:dyDescent="0.2">
      <c r="AC327" s="43"/>
      <c r="AD327" s="43"/>
    </row>
    <row r="328" spans="29:30" x14ac:dyDescent="0.2">
      <c r="AC328" s="43"/>
      <c r="AD328" s="43"/>
    </row>
    <row r="329" spans="29:30" x14ac:dyDescent="0.2">
      <c r="AC329" s="43"/>
      <c r="AD329" s="43"/>
    </row>
    <row r="330" spans="29:30" x14ac:dyDescent="0.2">
      <c r="AC330" s="43"/>
      <c r="AD330" s="43"/>
    </row>
    <row r="331" spans="29:30" x14ac:dyDescent="0.2">
      <c r="AC331" s="43"/>
      <c r="AD331" s="43"/>
    </row>
    <row r="332" spans="29:30" x14ac:dyDescent="0.2">
      <c r="AC332" s="43"/>
      <c r="AD332" s="43"/>
    </row>
    <row r="333" spans="29:30" x14ac:dyDescent="0.2">
      <c r="AC333" s="43"/>
      <c r="AD333" s="43"/>
    </row>
    <row r="334" spans="29:30" x14ac:dyDescent="0.2">
      <c r="AC334" s="43"/>
      <c r="AD334" s="43"/>
    </row>
    <row r="335" spans="29:30" x14ac:dyDescent="0.2">
      <c r="AC335" s="43"/>
      <c r="AD335" s="43"/>
    </row>
    <row r="336" spans="29:30" x14ac:dyDescent="0.2">
      <c r="AC336" s="43"/>
      <c r="AD336" s="43"/>
    </row>
    <row r="337" spans="29:30" x14ac:dyDescent="0.2">
      <c r="AC337" s="43"/>
      <c r="AD337" s="43"/>
    </row>
    <row r="338" spans="29:30" x14ac:dyDescent="0.2">
      <c r="AC338" s="43"/>
      <c r="AD338" s="43"/>
    </row>
    <row r="339" spans="29:30" x14ac:dyDescent="0.2">
      <c r="AC339" s="43"/>
      <c r="AD339" s="43"/>
    </row>
    <row r="340" spans="29:30" x14ac:dyDescent="0.2">
      <c r="AC340" s="43"/>
      <c r="AD340" s="43"/>
    </row>
    <row r="341" spans="29:30" x14ac:dyDescent="0.2">
      <c r="AC341" s="43"/>
      <c r="AD341" s="43"/>
    </row>
    <row r="342" spans="29:30" x14ac:dyDescent="0.2">
      <c r="AC342" s="43"/>
      <c r="AD342" s="43"/>
    </row>
    <row r="343" spans="29:30" x14ac:dyDescent="0.2">
      <c r="AC343" s="43"/>
      <c r="AD343" s="43"/>
    </row>
    <row r="344" spans="29:30" x14ac:dyDescent="0.2">
      <c r="AC344" s="43"/>
      <c r="AD344" s="43"/>
    </row>
    <row r="345" spans="29:30" x14ac:dyDescent="0.2">
      <c r="AC345" s="43"/>
      <c r="AD345" s="43"/>
    </row>
    <row r="346" spans="29:30" x14ac:dyDescent="0.2">
      <c r="AC346" s="43"/>
      <c r="AD346" s="43"/>
    </row>
    <row r="347" spans="29:30" x14ac:dyDescent="0.2">
      <c r="AC347" s="43"/>
      <c r="AD347" s="43"/>
    </row>
    <row r="348" spans="29:30" x14ac:dyDescent="0.2">
      <c r="AC348" s="43"/>
      <c r="AD348" s="43"/>
    </row>
    <row r="349" spans="29:30" x14ac:dyDescent="0.2">
      <c r="AC349" s="43"/>
      <c r="AD349" s="43"/>
    </row>
    <row r="350" spans="29:30" x14ac:dyDescent="0.2">
      <c r="AC350" s="43"/>
      <c r="AD350" s="43"/>
    </row>
    <row r="351" spans="29:30" x14ac:dyDescent="0.2">
      <c r="AC351" s="43"/>
      <c r="AD351" s="43"/>
    </row>
    <row r="352" spans="29:30" x14ac:dyDescent="0.2">
      <c r="AC352" s="43"/>
      <c r="AD352" s="43"/>
    </row>
    <row r="353" spans="29:30" x14ac:dyDescent="0.2">
      <c r="AC353" s="43"/>
      <c r="AD353" s="43"/>
    </row>
    <row r="354" spans="29:30" x14ac:dyDescent="0.2">
      <c r="AC354" s="43"/>
      <c r="AD354" s="43"/>
    </row>
    <row r="355" spans="29:30" x14ac:dyDescent="0.2">
      <c r="AC355" s="43"/>
      <c r="AD355" s="43"/>
    </row>
    <row r="356" spans="29:30" x14ac:dyDescent="0.2">
      <c r="AC356" s="43"/>
      <c r="AD356" s="43"/>
    </row>
    <row r="357" spans="29:30" x14ac:dyDescent="0.2">
      <c r="AC357" s="43"/>
      <c r="AD357" s="43"/>
    </row>
    <row r="358" spans="29:30" x14ac:dyDescent="0.2">
      <c r="AC358" s="43"/>
      <c r="AD358" s="43"/>
    </row>
    <row r="359" spans="29:30" x14ac:dyDescent="0.2">
      <c r="AC359" s="43"/>
      <c r="AD359" s="43"/>
    </row>
    <row r="360" spans="29:30" x14ac:dyDescent="0.2">
      <c r="AC360" s="43"/>
      <c r="AD360" s="43"/>
    </row>
    <row r="361" spans="29:30" x14ac:dyDescent="0.2">
      <c r="AC361" s="43"/>
      <c r="AD361" s="43"/>
    </row>
    <row r="362" spans="29:30" x14ac:dyDescent="0.2">
      <c r="AC362" s="43"/>
      <c r="AD362" s="43"/>
    </row>
    <row r="363" spans="29:30" x14ac:dyDescent="0.2">
      <c r="AC363" s="43"/>
      <c r="AD363" s="43"/>
    </row>
    <row r="364" spans="29:30" x14ac:dyDescent="0.2">
      <c r="AC364" s="43"/>
      <c r="AD364" s="43"/>
    </row>
    <row r="365" spans="29:30" x14ac:dyDescent="0.2">
      <c r="AC365" s="43"/>
      <c r="AD365" s="43"/>
    </row>
    <row r="366" spans="29:30" x14ac:dyDescent="0.2">
      <c r="AC366" s="43"/>
      <c r="AD366" s="43"/>
    </row>
    <row r="367" spans="29:30" x14ac:dyDescent="0.2">
      <c r="AC367" s="43"/>
      <c r="AD367" s="43"/>
    </row>
    <row r="368" spans="29:30" x14ac:dyDescent="0.2">
      <c r="AC368" s="43"/>
      <c r="AD368" s="43"/>
    </row>
    <row r="369" spans="29:30" x14ac:dyDescent="0.2">
      <c r="AC369" s="43"/>
      <c r="AD369" s="43"/>
    </row>
    <row r="370" spans="29:30" x14ac:dyDescent="0.2">
      <c r="AC370" s="43"/>
      <c r="AD370" s="43"/>
    </row>
    <row r="371" spans="29:30" x14ac:dyDescent="0.2">
      <c r="AC371" s="43"/>
      <c r="AD371" s="43"/>
    </row>
    <row r="372" spans="29:30" x14ac:dyDescent="0.2">
      <c r="AC372" s="43"/>
      <c r="AD372" s="43"/>
    </row>
    <row r="373" spans="29:30" x14ac:dyDescent="0.2">
      <c r="AC373" s="43"/>
      <c r="AD373" s="43"/>
    </row>
    <row r="374" spans="29:30" x14ac:dyDescent="0.2">
      <c r="AC374" s="43"/>
      <c r="AD374" s="43"/>
    </row>
    <row r="375" spans="29:30" x14ac:dyDescent="0.2">
      <c r="AC375" s="43"/>
      <c r="AD375" s="43"/>
    </row>
    <row r="376" spans="29:30" x14ac:dyDescent="0.2">
      <c r="AC376" s="43"/>
      <c r="AD376" s="43"/>
    </row>
    <row r="377" spans="29:30" x14ac:dyDescent="0.2">
      <c r="AC377" s="43"/>
      <c r="AD377" s="43"/>
    </row>
    <row r="378" spans="29:30" x14ac:dyDescent="0.2">
      <c r="AC378" s="43"/>
      <c r="AD378" s="43"/>
    </row>
    <row r="379" spans="29:30" x14ac:dyDescent="0.2">
      <c r="AC379" s="43"/>
      <c r="AD379" s="43"/>
    </row>
    <row r="380" spans="29:30" x14ac:dyDescent="0.2">
      <c r="AC380" s="43"/>
      <c r="AD380" s="43"/>
    </row>
    <row r="381" spans="29:30" x14ac:dyDescent="0.2">
      <c r="AC381" s="43"/>
      <c r="AD381" s="43"/>
    </row>
    <row r="382" spans="29:30" x14ac:dyDescent="0.2">
      <c r="AC382" s="43"/>
      <c r="AD382" s="43"/>
    </row>
    <row r="383" spans="29:30" x14ac:dyDescent="0.2">
      <c r="AC383" s="43"/>
      <c r="AD383" s="43"/>
    </row>
    <row r="384" spans="29:30" x14ac:dyDescent="0.2">
      <c r="AC384" s="43"/>
      <c r="AD384" s="43"/>
    </row>
    <row r="385" spans="29:30" x14ac:dyDescent="0.2">
      <c r="AC385" s="43"/>
      <c r="AD385" s="43"/>
    </row>
    <row r="386" spans="29:30" x14ac:dyDescent="0.2">
      <c r="AC386" s="43"/>
      <c r="AD386" s="43"/>
    </row>
    <row r="387" spans="29:30" x14ac:dyDescent="0.2">
      <c r="AC387" s="43"/>
      <c r="AD387" s="43"/>
    </row>
    <row r="388" spans="29:30" x14ac:dyDescent="0.2">
      <c r="AC388" s="43"/>
      <c r="AD388" s="43"/>
    </row>
    <row r="389" spans="29:30" x14ac:dyDescent="0.2">
      <c r="AC389" s="43"/>
      <c r="AD389" s="43"/>
    </row>
    <row r="390" spans="29:30" x14ac:dyDescent="0.2">
      <c r="AC390" s="43"/>
      <c r="AD390" s="43"/>
    </row>
    <row r="391" spans="29:30" x14ac:dyDescent="0.2">
      <c r="AC391" s="43"/>
      <c r="AD391" s="43"/>
    </row>
    <row r="392" spans="29:30" x14ac:dyDescent="0.2">
      <c r="AC392" s="43"/>
      <c r="AD392" s="43"/>
    </row>
    <row r="393" spans="29:30" x14ac:dyDescent="0.2">
      <c r="AC393" s="43"/>
      <c r="AD393" s="43"/>
    </row>
    <row r="394" spans="29:30" x14ac:dyDescent="0.2">
      <c r="AC394" s="43"/>
      <c r="AD394" s="43"/>
    </row>
    <row r="395" spans="29:30" x14ac:dyDescent="0.2">
      <c r="AC395" s="43"/>
      <c r="AD395" s="43"/>
    </row>
    <row r="396" spans="29:30" x14ac:dyDescent="0.2">
      <c r="AC396" s="43"/>
      <c r="AD396" s="43"/>
    </row>
    <row r="397" spans="29:30" x14ac:dyDescent="0.2">
      <c r="AC397" s="43"/>
      <c r="AD397" s="43"/>
    </row>
    <row r="398" spans="29:30" x14ac:dyDescent="0.2">
      <c r="AC398" s="43"/>
      <c r="AD398" s="43"/>
    </row>
    <row r="399" spans="29:30" x14ac:dyDescent="0.2">
      <c r="AC399" s="43"/>
      <c r="AD399" s="43"/>
    </row>
    <row r="400" spans="29:30" x14ac:dyDescent="0.2">
      <c r="AC400" s="43"/>
      <c r="AD400" s="43"/>
    </row>
    <row r="401" spans="29:30" x14ac:dyDescent="0.2">
      <c r="AC401" s="43"/>
      <c r="AD401" s="43"/>
    </row>
    <row r="402" spans="29:30" x14ac:dyDescent="0.2">
      <c r="AC402" s="43"/>
      <c r="AD402" s="43"/>
    </row>
    <row r="403" spans="29:30" x14ac:dyDescent="0.2">
      <c r="AC403" s="43"/>
      <c r="AD403" s="43"/>
    </row>
    <row r="404" spans="29:30" x14ac:dyDescent="0.2">
      <c r="AC404" s="43"/>
      <c r="AD404" s="43"/>
    </row>
    <row r="405" spans="29:30" x14ac:dyDescent="0.2">
      <c r="AC405" s="43"/>
      <c r="AD405" s="43"/>
    </row>
    <row r="406" spans="29:30" x14ac:dyDescent="0.2">
      <c r="AC406" s="43"/>
      <c r="AD406" s="43"/>
    </row>
    <row r="407" spans="29:30" x14ac:dyDescent="0.2">
      <c r="AC407" s="43"/>
      <c r="AD407" s="43"/>
    </row>
    <row r="408" spans="29:30" x14ac:dyDescent="0.2">
      <c r="AC408" s="43"/>
      <c r="AD408" s="43"/>
    </row>
    <row r="409" spans="29:30" x14ac:dyDescent="0.2">
      <c r="AC409" s="43"/>
      <c r="AD409" s="43"/>
    </row>
    <row r="410" spans="29:30" x14ac:dyDescent="0.2">
      <c r="AC410" s="43"/>
      <c r="AD410" s="43"/>
    </row>
    <row r="411" spans="29:30" x14ac:dyDescent="0.2">
      <c r="AC411" s="43"/>
      <c r="AD411" s="43"/>
    </row>
    <row r="412" spans="29:30" x14ac:dyDescent="0.2">
      <c r="AC412" s="43"/>
      <c r="AD412" s="43"/>
    </row>
    <row r="413" spans="29:30" x14ac:dyDescent="0.2">
      <c r="AC413" s="43"/>
      <c r="AD413" s="43"/>
    </row>
    <row r="414" spans="29:30" x14ac:dyDescent="0.2">
      <c r="AC414" s="43"/>
      <c r="AD414" s="43"/>
    </row>
    <row r="415" spans="29:30" x14ac:dyDescent="0.2">
      <c r="AC415" s="43"/>
      <c r="AD415" s="43"/>
    </row>
    <row r="416" spans="29:30" x14ac:dyDescent="0.2">
      <c r="AC416" s="43"/>
      <c r="AD416" s="43"/>
    </row>
    <row r="417" spans="29:30" x14ac:dyDescent="0.2">
      <c r="AC417" s="43"/>
      <c r="AD417" s="43"/>
    </row>
    <row r="418" spans="29:30" x14ac:dyDescent="0.2">
      <c r="AC418" s="43"/>
      <c r="AD418" s="43"/>
    </row>
    <row r="419" spans="29:30" x14ac:dyDescent="0.2">
      <c r="AC419" s="43"/>
      <c r="AD419" s="43"/>
    </row>
    <row r="420" spans="29:30" x14ac:dyDescent="0.2">
      <c r="AC420" s="43"/>
      <c r="AD420" s="43"/>
    </row>
    <row r="421" spans="29:30" x14ac:dyDescent="0.2">
      <c r="AC421" s="43"/>
      <c r="AD421" s="43"/>
    </row>
    <row r="422" spans="29:30" x14ac:dyDescent="0.2">
      <c r="AC422" s="43"/>
      <c r="AD422" s="43"/>
    </row>
    <row r="423" spans="29:30" x14ac:dyDescent="0.2">
      <c r="AC423" s="43"/>
      <c r="AD423" s="43"/>
    </row>
    <row r="424" spans="29:30" x14ac:dyDescent="0.2">
      <c r="AC424" s="43"/>
      <c r="AD424" s="43"/>
    </row>
    <row r="425" spans="29:30" x14ac:dyDescent="0.2">
      <c r="AC425" s="43"/>
      <c r="AD425" s="43"/>
    </row>
    <row r="426" spans="29:30" x14ac:dyDescent="0.2">
      <c r="AC426" s="43"/>
      <c r="AD426" s="43"/>
    </row>
    <row r="427" spans="29:30" x14ac:dyDescent="0.2">
      <c r="AC427" s="43"/>
      <c r="AD427" s="43"/>
    </row>
    <row r="428" spans="29:30" x14ac:dyDescent="0.2">
      <c r="AC428" s="43"/>
      <c r="AD428" s="43"/>
    </row>
    <row r="429" spans="29:30" x14ac:dyDescent="0.2">
      <c r="AC429" s="43"/>
      <c r="AD429" s="43"/>
    </row>
    <row r="430" spans="29:30" x14ac:dyDescent="0.2">
      <c r="AC430" s="43"/>
      <c r="AD430" s="43"/>
    </row>
    <row r="431" spans="29:30" x14ac:dyDescent="0.2">
      <c r="AC431" s="43"/>
      <c r="AD431" s="43"/>
    </row>
    <row r="432" spans="29:30" x14ac:dyDescent="0.2">
      <c r="AC432" s="43"/>
      <c r="AD432" s="43"/>
    </row>
    <row r="433" spans="29:30" x14ac:dyDescent="0.2">
      <c r="AC433" s="43"/>
      <c r="AD433" s="43"/>
    </row>
    <row r="434" spans="29:30" x14ac:dyDescent="0.2">
      <c r="AC434" s="43"/>
      <c r="AD434" s="43"/>
    </row>
    <row r="435" spans="29:30" x14ac:dyDescent="0.2">
      <c r="AC435" s="43"/>
      <c r="AD435" s="43"/>
    </row>
    <row r="436" spans="29:30" x14ac:dyDescent="0.2">
      <c r="AC436" s="43"/>
      <c r="AD436" s="43"/>
    </row>
    <row r="437" spans="29:30" x14ac:dyDescent="0.2">
      <c r="AC437" s="43"/>
      <c r="AD437" s="43"/>
    </row>
    <row r="438" spans="29:30" x14ac:dyDescent="0.2">
      <c r="AC438" s="43"/>
      <c r="AD438" s="43"/>
    </row>
    <row r="439" spans="29:30" x14ac:dyDescent="0.2">
      <c r="AC439" s="43"/>
      <c r="AD439" s="43"/>
    </row>
    <row r="440" spans="29:30" x14ac:dyDescent="0.2">
      <c r="AC440" s="43"/>
      <c r="AD440" s="43"/>
    </row>
    <row r="441" spans="29:30" x14ac:dyDescent="0.2">
      <c r="AC441" s="43"/>
      <c r="AD441" s="43"/>
    </row>
    <row r="442" spans="29:30" x14ac:dyDescent="0.2">
      <c r="AC442" s="43"/>
      <c r="AD442" s="43"/>
    </row>
    <row r="443" spans="29:30" x14ac:dyDescent="0.2">
      <c r="AC443" s="43"/>
      <c r="AD443" s="43"/>
    </row>
    <row r="444" spans="29:30" x14ac:dyDescent="0.2">
      <c r="AC444" s="43"/>
      <c r="AD444" s="43"/>
    </row>
    <row r="445" spans="29:30" x14ac:dyDescent="0.2">
      <c r="AC445" s="43"/>
      <c r="AD445" s="43"/>
    </row>
    <row r="446" spans="29:30" x14ac:dyDescent="0.2">
      <c r="AC446" s="43"/>
      <c r="AD446" s="43"/>
    </row>
    <row r="447" spans="29:30" x14ac:dyDescent="0.2">
      <c r="AC447" s="43"/>
      <c r="AD447" s="43"/>
    </row>
    <row r="448" spans="29:30" x14ac:dyDescent="0.2">
      <c r="AC448" s="43"/>
      <c r="AD448" s="43"/>
    </row>
    <row r="449" spans="29:30" x14ac:dyDescent="0.2">
      <c r="AC449" s="43"/>
      <c r="AD449" s="43"/>
    </row>
    <row r="450" spans="29:30" x14ac:dyDescent="0.2">
      <c r="AC450" s="43"/>
      <c r="AD450" s="43"/>
    </row>
    <row r="451" spans="29:30" x14ac:dyDescent="0.2">
      <c r="AC451" s="43"/>
      <c r="AD451" s="43"/>
    </row>
    <row r="452" spans="29:30" x14ac:dyDescent="0.2">
      <c r="AC452" s="43"/>
      <c r="AD452" s="43"/>
    </row>
    <row r="453" spans="29:30" x14ac:dyDescent="0.2">
      <c r="AC453" s="43"/>
      <c r="AD453" s="43"/>
    </row>
    <row r="454" spans="29:30" x14ac:dyDescent="0.2">
      <c r="AC454" s="43"/>
      <c r="AD454" s="43"/>
    </row>
    <row r="455" spans="29:30" x14ac:dyDescent="0.2">
      <c r="AC455" s="43"/>
      <c r="AD455" s="43"/>
    </row>
    <row r="456" spans="29:30" x14ac:dyDescent="0.2">
      <c r="AC456" s="43"/>
      <c r="AD456" s="43"/>
    </row>
    <row r="457" spans="29:30" x14ac:dyDescent="0.2">
      <c r="AC457" s="43"/>
      <c r="AD457" s="43"/>
    </row>
    <row r="458" spans="29:30" x14ac:dyDescent="0.2">
      <c r="AC458" s="43"/>
      <c r="AD458" s="43"/>
    </row>
    <row r="459" spans="29:30" x14ac:dyDescent="0.2">
      <c r="AC459" s="43"/>
      <c r="AD459" s="43"/>
    </row>
    <row r="460" spans="29:30" x14ac:dyDescent="0.2">
      <c r="AC460" s="43"/>
      <c r="AD460" s="43"/>
    </row>
    <row r="461" spans="29:30" x14ac:dyDescent="0.2">
      <c r="AC461" s="43"/>
      <c r="AD461" s="43"/>
    </row>
    <row r="462" spans="29:30" x14ac:dyDescent="0.2">
      <c r="AC462" s="43"/>
      <c r="AD462" s="43"/>
    </row>
    <row r="463" spans="29:30" x14ac:dyDescent="0.2">
      <c r="AC463" s="43"/>
      <c r="AD463" s="43"/>
    </row>
    <row r="464" spans="29:30" x14ac:dyDescent="0.2">
      <c r="AC464" s="43"/>
      <c r="AD464" s="43"/>
    </row>
    <row r="465" spans="29:30" x14ac:dyDescent="0.2">
      <c r="AC465" s="43"/>
      <c r="AD465" s="43"/>
    </row>
    <row r="466" spans="29:30" x14ac:dyDescent="0.2">
      <c r="AC466" s="43"/>
      <c r="AD466" s="43"/>
    </row>
    <row r="467" spans="29:30" x14ac:dyDescent="0.2">
      <c r="AC467" s="43"/>
      <c r="AD467" s="43"/>
    </row>
    <row r="468" spans="29:30" x14ac:dyDescent="0.2">
      <c r="AC468" s="43"/>
      <c r="AD468" s="43"/>
    </row>
    <row r="469" spans="29:30" x14ac:dyDescent="0.2">
      <c r="AC469" s="43"/>
      <c r="AD469" s="43"/>
    </row>
    <row r="470" spans="29:30" x14ac:dyDescent="0.2">
      <c r="AC470" s="43"/>
      <c r="AD470" s="43"/>
    </row>
    <row r="471" spans="29:30" x14ac:dyDescent="0.2">
      <c r="AC471" s="43"/>
      <c r="AD471" s="43"/>
    </row>
    <row r="472" spans="29:30" x14ac:dyDescent="0.2">
      <c r="AC472" s="43"/>
      <c r="AD472" s="43"/>
    </row>
    <row r="473" spans="29:30" x14ac:dyDescent="0.2">
      <c r="AC473" s="43"/>
      <c r="AD473" s="43"/>
    </row>
    <row r="474" spans="29:30" x14ac:dyDescent="0.2">
      <c r="AC474" s="43"/>
      <c r="AD474" s="43"/>
    </row>
    <row r="475" spans="29:30" x14ac:dyDescent="0.2">
      <c r="AC475" s="43"/>
      <c r="AD475" s="43"/>
    </row>
    <row r="476" spans="29:30" x14ac:dyDescent="0.2">
      <c r="AC476" s="43"/>
      <c r="AD476" s="43"/>
    </row>
    <row r="477" spans="29:30" x14ac:dyDescent="0.2">
      <c r="AC477" s="43"/>
      <c r="AD477" s="43"/>
    </row>
    <row r="478" spans="29:30" x14ac:dyDescent="0.2">
      <c r="AC478" s="43"/>
      <c r="AD478" s="43"/>
    </row>
    <row r="479" spans="29:30" x14ac:dyDescent="0.2">
      <c r="AC479" s="43"/>
      <c r="AD479" s="43"/>
    </row>
    <row r="480" spans="29:30" x14ac:dyDescent="0.2">
      <c r="AC480" s="43"/>
      <c r="AD480" s="43"/>
    </row>
    <row r="481" spans="29:30" x14ac:dyDescent="0.2">
      <c r="AC481" s="43"/>
      <c r="AD481" s="43"/>
    </row>
    <row r="482" spans="29:30" x14ac:dyDescent="0.2">
      <c r="AC482" s="43"/>
      <c r="AD482" s="43"/>
    </row>
    <row r="483" spans="29:30" x14ac:dyDescent="0.2">
      <c r="AC483" s="43"/>
      <c r="AD483" s="43"/>
    </row>
    <row r="484" spans="29:30" x14ac:dyDescent="0.2">
      <c r="AC484" s="43"/>
      <c r="AD484" s="43"/>
    </row>
    <row r="485" spans="29:30" x14ac:dyDescent="0.2">
      <c r="AC485" s="43"/>
      <c r="AD485" s="43"/>
    </row>
    <row r="486" spans="29:30" x14ac:dyDescent="0.2">
      <c r="AC486" s="43"/>
      <c r="AD486" s="43"/>
    </row>
  </sheetData>
  <sheetProtection sheet="1" formatCells="0" formatColumns="0" formatRows="0" sort="0"/>
  <dataConsolidate link="1"/>
  <mergeCells count="75">
    <mergeCell ref="AP1:AQ1"/>
    <mergeCell ref="AX5:AY5"/>
    <mergeCell ref="BP5:BQ5"/>
    <mergeCell ref="AK5:AK6"/>
    <mergeCell ref="AP2:AQ2"/>
    <mergeCell ref="AN2:AO2"/>
    <mergeCell ref="AN3:AO3"/>
    <mergeCell ref="AG1:AH1"/>
    <mergeCell ref="AE1:AF1"/>
    <mergeCell ref="AN1:AO1"/>
    <mergeCell ref="AJ1:AK3"/>
    <mergeCell ref="AJ4:AJ6"/>
    <mergeCell ref="BL5:BM5"/>
    <mergeCell ref="BH5:BI5"/>
    <mergeCell ref="AW5:AW6"/>
    <mergeCell ref="AN5:AN6"/>
    <mergeCell ref="X4:X5"/>
    <mergeCell ref="N1:R3"/>
    <mergeCell ref="S1:V1"/>
    <mergeCell ref="AI4:AI6"/>
    <mergeCell ref="M8:O8"/>
    <mergeCell ref="Z4:Z6"/>
    <mergeCell ref="S4:T4"/>
    <mergeCell ref="S3:V3"/>
    <mergeCell ref="S2:V2"/>
    <mergeCell ref="AB1:AD1"/>
    <mergeCell ref="AP3:AQ3"/>
    <mergeCell ref="BC4:CF4"/>
    <mergeCell ref="CB5:CC5"/>
    <mergeCell ref="BX5:BY5"/>
    <mergeCell ref="AK4:BB4"/>
    <mergeCell ref="AP5:AQ5"/>
    <mergeCell ref="AR5:AR6"/>
    <mergeCell ref="AS5:AS6"/>
    <mergeCell ref="AZ5:AZ6"/>
    <mergeCell ref="BO5:BO6"/>
    <mergeCell ref="AL5:AM5"/>
    <mergeCell ref="BC5:BC6"/>
    <mergeCell ref="BG5:BG6"/>
    <mergeCell ref="AV5:AV6"/>
    <mergeCell ref="AO5:AO6"/>
    <mergeCell ref="CA5:CA6"/>
    <mergeCell ref="I4:I6"/>
    <mergeCell ref="AE4:AH4"/>
    <mergeCell ref="AA4:AB5"/>
    <mergeCell ref="U4:V4"/>
    <mergeCell ref="S6:V6"/>
    <mergeCell ref="N4:N6"/>
    <mergeCell ref="L4:L6"/>
    <mergeCell ref="AC4:AD5"/>
    <mergeCell ref="W4:W6"/>
    <mergeCell ref="P4:Q5"/>
    <mergeCell ref="K4:K6"/>
    <mergeCell ref="R4:R6"/>
    <mergeCell ref="M4:M6"/>
    <mergeCell ref="O4:O6"/>
    <mergeCell ref="Y4:Y6"/>
    <mergeCell ref="J4:J6"/>
    <mergeCell ref="C4:C6"/>
    <mergeCell ref="E4:E6"/>
    <mergeCell ref="F4:F6"/>
    <mergeCell ref="H4:H6"/>
    <mergeCell ref="D4:D6"/>
    <mergeCell ref="G4:G6"/>
    <mergeCell ref="CL4:CL5"/>
    <mergeCell ref="AT5:AU5"/>
    <mergeCell ref="BA5:BB5"/>
    <mergeCell ref="BK5:BK6"/>
    <mergeCell ref="CG4:CJ5"/>
    <mergeCell ref="BD5:BE5"/>
    <mergeCell ref="CK4:CK6"/>
    <mergeCell ref="BW5:BW6"/>
    <mergeCell ref="CE5:CF5"/>
    <mergeCell ref="BT5:BU5"/>
    <mergeCell ref="BS5:BS6"/>
  </mergeCells>
  <phoneticPr fontId="0" type="noConversion"/>
  <conditionalFormatting sqref="L9:L158">
    <cfRule type="cellIs" dxfId="8" priority="7" stopIfTrue="1" operator="equal">
      <formula>$A$77</formula>
    </cfRule>
  </conditionalFormatting>
  <conditionalFormatting sqref="AG3:AH3">
    <cfRule type="cellIs" dxfId="7" priority="4" stopIfTrue="1" operator="equal">
      <formula>$AE$3</formula>
    </cfRule>
    <cfRule type="cellIs" dxfId="6" priority="5" stopIfTrue="1" operator="equal">
      <formula>$AI$3</formula>
    </cfRule>
    <cfRule type="cellIs" dxfId="5" priority="6" stopIfTrue="1" operator="equal">
      <formula>$AF$3</formula>
    </cfRule>
  </conditionalFormatting>
  <dataValidations xWindow="238" yWindow="300" count="10">
    <dataValidation type="list" showInputMessage="1" showErrorMessage="1" errorTitle="BŁĘDNE DANE" error="Musisz wybrać prawidłową nazwę miesiąca z rozwijalnej listy" prompt="wybierz z listy" sqref="AD9:AD158">
      <formula1>$A$17:$A$28</formula1>
    </dataValidation>
    <dataValidation type="list" allowBlank="1" showInputMessage="1" showErrorMessage="1" errorTitle="BŁĘDNE DANE" error="Wybierz z listy rok" prompt="wybierz z listy" sqref="V9:V158">
      <formula1>$A$62:$A$63</formula1>
    </dataValidation>
    <dataValidation type="list" showInputMessage="1" showErrorMessage="1" errorTitle="Dane niepoprawne" error="Wybierz opcję z listy rozwijalnej" prompt="wybierz z listy" sqref="W9:W158">
      <formula1>$A$39:$A$42</formula1>
    </dataValidation>
    <dataValidation type="list" showInputMessage="1" showErrorMessage="1" errorTitle="Dane niepoprawne" error="Wybierz opcję z listy rozwijalnej" prompt="wybierz z listy" sqref="Y9:Y158">
      <formula1>$A$48:$A$59</formula1>
    </dataValidation>
    <dataValidation type="list" showInputMessage="1" showErrorMessage="1" errorTitle="BŁĘDNE DANE" error="Wybierz z listy rok" prompt="wybierz z listy" sqref="T9:T158">
      <formula1>$A$62:$A$63</formula1>
    </dataValidation>
    <dataValidation type="list" showInputMessage="1" showErrorMessage="1" errorTitle="Dane niepoprawne" error="Wybierz opcję z listy rozwijalnej" prompt="wybierz z listy" sqref="R9:R158">
      <formula1>$A$30:$A$36</formula1>
    </dataValidation>
    <dataValidation type="decimal" allowBlank="1" showInputMessage="1" showErrorMessage="1" errorTitle="BŁĘDNE DANE" error="Wpisujesz za dużą ilość godzin w tygodniu" sqref="P9:P158">
      <formula1>0</formula1>
      <formula2>60</formula2>
    </dataValidation>
    <dataValidation type="list" showInputMessage="1" showErrorMessage="1" errorTitle="Dane niepoprawne" error="Wybierz odpowiednie pensum z listy rozwijanej" prompt="wybierz z listy" sqref="Q9:Q158">
      <formula1>$A$9:$A$16</formula1>
    </dataValidation>
    <dataValidation type="list" allowBlank="1" showInputMessage="1" showErrorMessage="1" errorTitle="BŁĘDNE DANE" error="Musisz wybrać prawidłową nazwę miesiąca z rozwijalnej listy" prompt="wybierz z listy" sqref="U9:U158 S9:S158">
      <formula1>$A$17:$A$28</formula1>
    </dataValidation>
    <dataValidation type="list" showInputMessage="1" showErrorMessage="1" errorTitle="Dane niepoprawne" error="Wybierz opcję z listy rozwijalnej" prompt="wybierz z listy" sqref="X9:X158">
      <formula1>$A$43:$A$44</formula1>
    </dataValidation>
  </dataValidations>
  <printOptions horizontalCentered="1"/>
  <pageMargins left="0.47244094488188981" right="0.23622047244094491" top="0.73" bottom="0.15748031496062992" header="0.15748031496062992" footer="0.15748031496062992"/>
  <pageSetup paperSize="9" scale="23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33" r:id="rId4" name="TextBox1">
          <controlPr defaultSize="0" print="0" disabled="1" autoLine="0" r:id="rId5">
            <anchor>
              <from>
                <xdr:col>23</xdr:col>
                <xdr:colOff>533400</xdr:colOff>
                <xdr:row>0</xdr:row>
                <xdr:rowOff>47625</xdr:rowOff>
              </from>
              <to>
                <xdr:col>25</xdr:col>
                <xdr:colOff>161925</xdr:colOff>
                <xdr:row>2</xdr:row>
                <xdr:rowOff>152400</xdr:rowOff>
              </to>
            </anchor>
          </controlPr>
        </control>
      </mc:Choice>
      <mc:Fallback>
        <control shapeId="2333" r:id="rId4" name="TextBox1"/>
      </mc:Fallback>
    </mc:AlternateContent>
    <mc:AlternateContent xmlns:mc="http://schemas.openxmlformats.org/markup-compatibility/2006">
      <mc:Choice Requires="x14">
        <control shapeId="2229" r:id="rId6" name="Button 181">
          <controlPr defaultSize="0" print="0" autoFill="0" autoPict="0" macro="[0]!Sortuj_alfabetycznie">
            <anchor>
              <from>
                <xdr:col>11</xdr:col>
                <xdr:colOff>247650</xdr:colOff>
                <xdr:row>0</xdr:row>
                <xdr:rowOff>76200</xdr:rowOff>
              </from>
              <to>
                <xdr:col>11</xdr:col>
                <xdr:colOff>1438275</xdr:colOff>
                <xdr:row>1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230" r:id="rId7" name="Button 182">
          <controlPr defaultSize="0" print="0" autoFill="0" autoPict="0" macro="[0]!Sortuj_weglug_lp">
            <anchor>
              <from>
                <xdr:col>11</xdr:col>
                <xdr:colOff>247650</xdr:colOff>
                <xdr:row>1</xdr:row>
                <xdr:rowOff>114300</xdr:rowOff>
              </from>
              <to>
                <xdr:col>11</xdr:col>
                <xdr:colOff>1438275</xdr:colOff>
                <xdr:row>2</xdr:row>
                <xdr:rowOff>114300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indexed="43"/>
    <pageSetUpPr fitToPage="1"/>
  </sheetPr>
  <dimension ref="A1:EI644"/>
  <sheetViews>
    <sheetView tabSelected="1" topLeftCell="A2" workbookViewId="0">
      <selection activeCell="C16" sqref="C16:H16"/>
    </sheetView>
  </sheetViews>
  <sheetFormatPr defaultRowHeight="12.75" x14ac:dyDescent="0.2"/>
  <cols>
    <col min="1" max="1" width="3.5703125" style="1" customWidth="1"/>
    <col min="2" max="2" width="32" style="1" customWidth="1"/>
    <col min="3" max="3" width="10" style="1" customWidth="1"/>
    <col min="4" max="4" width="9.140625" style="1"/>
    <col min="5" max="5" width="6.7109375" style="1" customWidth="1"/>
    <col min="6" max="6" width="6.28515625" style="1" customWidth="1"/>
    <col min="7" max="7" width="5.5703125" style="1" customWidth="1"/>
    <col min="8" max="8" width="26.28515625" style="1" customWidth="1"/>
    <col min="9" max="9" width="0.5703125" style="1" customWidth="1"/>
    <col min="10" max="16384" width="9.140625" style="1"/>
  </cols>
  <sheetData>
    <row r="1" spans="1:139" hidden="1" x14ac:dyDescent="0.2">
      <c r="A1" s="282">
        <v>1</v>
      </c>
    </row>
    <row r="2" spans="1:139" ht="39.950000000000003" customHeight="1" x14ac:dyDescent="0.25">
      <c r="A2" s="155"/>
      <c r="B2" s="155"/>
      <c r="C2" s="155"/>
      <c r="D2" s="155"/>
      <c r="E2" s="155"/>
      <c r="F2" s="155"/>
      <c r="G2" s="155"/>
      <c r="H2" s="15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</row>
    <row r="3" spans="1:139" ht="15.75" x14ac:dyDescent="0.25">
      <c r="A3" s="156"/>
      <c r="C3" s="3"/>
      <c r="D3" s="3"/>
      <c r="G3" s="5" t="s">
        <v>0</v>
      </c>
      <c r="H3" s="57">
        <f ca="1">TODAY()</f>
        <v>42649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39" ht="15.75" x14ac:dyDescent="0.25">
      <c r="A4" s="156"/>
      <c r="B4" s="163" t="str">
        <f>IF(OR(C7="",VLOOKUP($A$1,tabela,DANE!$CL$7,FALSE)=0),"",VLOOKUP($A$1,tabela,DANE!$CL$7,FALSE))</f>
        <v/>
      </c>
      <c r="C4" s="3"/>
      <c r="D4" s="3"/>
      <c r="G4" s="5"/>
      <c r="H4" s="5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39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39" ht="15.75" x14ac:dyDescent="0.25">
      <c r="C6" s="12" t="s">
        <v>1</v>
      </c>
      <c r="F6" s="12"/>
      <c r="G6" s="12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1:139" ht="15.75" x14ac:dyDescent="0.25">
      <c r="A7" s="3"/>
      <c r="B7" s="3"/>
      <c r="C7" s="13" t="str">
        <f>IF(VLOOKUP($A$1,tabela,DANE!$D$7,FALSE)="żż","",VLOOKUP($A$1,tabela,DANE!$D$7,FALSE))</f>
        <v/>
      </c>
      <c r="F7" s="7"/>
      <c r="G7" s="7"/>
      <c r="H7" s="7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1:139" ht="15.75" x14ac:dyDescent="0.25">
      <c r="A8" s="3"/>
      <c r="B8" s="3"/>
      <c r="C8" s="13" t="str">
        <f>IF(OR(C7="",VLOOKUP($A$1,tabela,DANE!$O$7,FALSE)=0),"",VLOOKUP($A$1,tabela,DANE!$O$7,FALSE))</f>
        <v/>
      </c>
      <c r="F8" s="7"/>
      <c r="G8" s="7"/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39" s="15" customFormat="1" ht="15.75" x14ac:dyDescent="0.2">
      <c r="A9" s="14"/>
      <c r="B9" s="14"/>
      <c r="C9" s="13" t="str">
        <f>DANE!N1</f>
        <v>Specjalny Ośrodek Szkolno - Wychowawczy nr 1</v>
      </c>
      <c r="F9" s="16"/>
      <c r="G9" s="16"/>
      <c r="H9" s="16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</row>
    <row r="10" spans="1:139" s="15" customFormat="1" ht="15.75" x14ac:dyDescent="0.2">
      <c r="A10" s="14"/>
      <c r="B10" s="14"/>
      <c r="C10" s="13" t="s">
        <v>45</v>
      </c>
      <c r="F10" s="16"/>
      <c r="G10" s="16"/>
      <c r="H10" s="1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</row>
    <row r="11" spans="1:139" s="15" customFormat="1" ht="14.25" customHeight="1" x14ac:dyDescent="0.2">
      <c r="A11" s="14"/>
      <c r="B11" s="14"/>
      <c r="C11" s="17"/>
      <c r="F11" s="16"/>
      <c r="G11" s="16"/>
      <c r="H11" s="16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</row>
    <row r="12" spans="1:139" ht="71.25" customHeight="1" x14ac:dyDescent="0.25">
      <c r="A12" s="586" t="s">
        <v>234</v>
      </c>
      <c r="B12" s="586"/>
      <c r="C12" s="586"/>
      <c r="D12" s="586"/>
      <c r="E12" s="586"/>
      <c r="F12" s="586"/>
      <c r="G12" s="586"/>
      <c r="H12" s="586"/>
      <c r="I12" s="55"/>
      <c r="J12" s="15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39" ht="63" customHeight="1" x14ac:dyDescent="0.25">
      <c r="A13" s="587" t="s">
        <v>235</v>
      </c>
      <c r="B13" s="587"/>
      <c r="C13" s="587"/>
      <c r="D13" s="587"/>
      <c r="E13" s="587"/>
      <c r="F13" s="587"/>
      <c r="G13" s="587"/>
      <c r="H13" s="587"/>
      <c r="I13" s="5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39" ht="21.75" customHeight="1" x14ac:dyDescent="0.25">
      <c r="A14" s="588" t="s">
        <v>231</v>
      </c>
      <c r="B14" s="588"/>
      <c r="C14" s="588"/>
      <c r="D14" s="588"/>
      <c r="E14" s="588"/>
      <c r="F14" s="588"/>
      <c r="G14" s="588"/>
      <c r="H14" s="588"/>
      <c r="I14" s="5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1:139" s="18" customFormat="1" ht="20.25" customHeight="1" x14ac:dyDescent="0.2">
      <c r="A15" s="6" t="s">
        <v>25</v>
      </c>
      <c r="B15" s="3" t="s">
        <v>19</v>
      </c>
      <c r="C15" s="152" t="str">
        <f>IF(C7="","","nauczyciel")</f>
        <v/>
      </c>
      <c r="D15" s="152" t="str">
        <f>IF(OR(C7="",VLOOKUP($A$1,tabela,DANE!$W$7,FALSE)=0),"",VLOOKUP($A$1,tabela,DANE!$W$7,FALSE))</f>
        <v/>
      </c>
      <c r="E15" s="152"/>
      <c r="F15" s="15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</row>
    <row r="16" spans="1:139" s="18" customFormat="1" ht="15.75" x14ac:dyDescent="0.2">
      <c r="A16" s="6" t="s">
        <v>26</v>
      </c>
      <c r="B16" s="3" t="s">
        <v>2</v>
      </c>
      <c r="C16" s="589" t="str">
        <f>IF(OR(C7="",VLOOKUP($A$1,tabela,DANE!$Y$7,FALSE)=0),"",IF(VLOOKUP($A$1,tabela,DANE!$Y$7,FALSE)=DANE!$A$59,VLOOKUP($A$1,tabela,DANE!$Z$7,FALSE),VLOOKUP($A$1,tabela,DANE!$Y$7,FALSE)))</f>
        <v/>
      </c>
      <c r="D16" s="589"/>
      <c r="E16" s="589"/>
      <c r="F16" s="589"/>
      <c r="G16" s="589"/>
      <c r="H16" s="58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</row>
    <row r="17" spans="1:139" s="18" customFormat="1" ht="15.75" x14ac:dyDescent="0.2">
      <c r="A17" s="6" t="s">
        <v>27</v>
      </c>
      <c r="B17" s="3" t="s">
        <v>3</v>
      </c>
      <c r="C17" s="152" t="str">
        <f>IF(OR(C7="",VLOOKUP($A$1,tabela,DANE!$P$7,FALSE)=0),"",VLOOKUP($A$1,tabela,DANE!$P$7,FALSE)&amp;"/"&amp;VLOOKUP($A$1,tabela,DANE!$Q$7,FALSE))</f>
        <v/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</row>
    <row r="18" spans="1:139" s="18" customFormat="1" ht="15.75" x14ac:dyDescent="0.2">
      <c r="A18" s="6" t="s">
        <v>28</v>
      </c>
      <c r="B18" s="3" t="s">
        <v>4</v>
      </c>
      <c r="C18" s="161" t="str">
        <f>IF(OR(C7="",VLOOKUP($A$1,tabela,DANE!$AB$7,FALSE)=0),"",VLOOKUP($A$1,tabela,DANE!$AB$7,FALSE))</f>
        <v/>
      </c>
      <c r="D18" s="7" t="s">
        <v>5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</row>
    <row r="19" spans="1:139" s="18" customFormat="1" ht="15.75" x14ac:dyDescent="0.2">
      <c r="A19" s="6" t="s">
        <v>29</v>
      </c>
      <c r="B19" s="3" t="s">
        <v>6</v>
      </c>
      <c r="C19" s="10" t="str">
        <f>IF(C7="","",IF(H19="","",IF(OR(H19&lt;3%,H19&gt;20%)," BŁĄD ! ",H19)))</f>
        <v/>
      </c>
      <c r="D19" s="6" t="s">
        <v>7</v>
      </c>
      <c r="E19" s="3"/>
      <c r="F19" s="3"/>
      <c r="G19" s="3"/>
      <c r="H19" s="212" t="str">
        <f>IF(OR(C7="",VLOOKUP($A$1,tabela,DANE!$AC$7,FALSE)=0),"",VLOOKUP($A$1,tabela,DANE!$AC$7,FALSE))</f>
        <v/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</row>
    <row r="20" spans="1:139" s="18" customFormat="1" ht="15.75" x14ac:dyDescent="0.2">
      <c r="A20" s="6"/>
      <c r="B20" s="157" t="str">
        <f>IF(C7="","",IF(OR(C19="",C19=" BŁĄD ! ",C19=20%),"","podwyższany o 1% poczynając od miesiąca"))</f>
        <v/>
      </c>
      <c r="C20" s="162" t="str">
        <f>IF(C7="","",IF(OR(C19="",C19=" BŁĄD ! ",C19=20%),"",VLOOKUP($A$1,tabela,DANE!$AD$7,FALSE)))</f>
        <v/>
      </c>
      <c r="D20" s="2" t="str">
        <f>IF(C7="","",IF(OR(C19="",C19=20%),"",IF(C19=" BŁĄD ! "," SPRAWDŹ WYSOKOŚĆ DODATKU ZA STAŻ PRACY  ! ! !","każdego roku aż do osiągnięcia 20%.")))</f>
        <v/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</row>
    <row r="21" spans="1:139" s="18" customFormat="1" ht="15.75" x14ac:dyDescent="0.2">
      <c r="A21" s="6" t="s">
        <v>30</v>
      </c>
      <c r="B21" s="3" t="s">
        <v>11</v>
      </c>
      <c r="C21" s="160" t="str">
        <f ca="1">IF(OR(C7="",VLOOKUP($A$1,tabela,DANE!$AI$7,FALSE)=0),"",VLOOKUP($A$1,tabela,DANE!$AI$7,FALSE))</f>
        <v/>
      </c>
      <c r="D21" s="7" t="s">
        <v>51</v>
      </c>
      <c r="E21" s="3"/>
      <c r="F21" s="3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</row>
    <row r="22" spans="1:139" s="18" customFormat="1" ht="15.75" x14ac:dyDescent="0.2">
      <c r="A22" s="6" t="s">
        <v>23</v>
      </c>
      <c r="B22" s="3" t="s">
        <v>12</v>
      </c>
      <c r="C22" s="160" t="str">
        <f>IF(OR(C7="",VLOOKUP($A$1,tabela,DANE!$AJ$7,FALSE)=0),"",VLOOKUP($A$1,tabela,DANE!$AJ$7,FALSE))</f>
        <v/>
      </c>
      <c r="D22" s="7" t="s">
        <v>51</v>
      </c>
      <c r="E22" s="3"/>
      <c r="F22" s="3"/>
      <c r="G22" s="5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</row>
    <row r="23" spans="1:139" s="18" customFormat="1" ht="16.5" x14ac:dyDescent="0.2">
      <c r="A23" s="6" t="s">
        <v>24</v>
      </c>
      <c r="B23" s="3" t="s">
        <v>8</v>
      </c>
      <c r="C23" s="160" t="str">
        <f>IF(OR(C7="",VLOOKUP($A$1,tabela,DANE!$AM$7,FALSE)=0),"",VLOOKUP($A$1,tabela,DANE!$AM$7,FALSE))</f>
        <v/>
      </c>
      <c r="D23" s="7" t="s">
        <v>36</v>
      </c>
      <c r="E23" s="3"/>
      <c r="F23" s="41" t="str">
        <f>IF(OR(C7="",VLOOKUP($A$1,tabela,DANE!$AK$7,FALSE)=0),"",VLOOKUP($A$1,tabela,DANE!$AK$7,FALSE))</f>
        <v/>
      </c>
      <c r="G23" s="584" t="s">
        <v>9</v>
      </c>
      <c r="H23" s="58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</row>
    <row r="24" spans="1:139" s="18" customFormat="1" ht="15.75" x14ac:dyDescent="0.2">
      <c r="A24" s="6" t="s">
        <v>31</v>
      </c>
      <c r="B24" s="3" t="s">
        <v>10</v>
      </c>
      <c r="C24" s="160" t="str">
        <f>IF(OR(C7="",VLOOKUP($A$1,tabela,DANE!$AQ$7,FALSE)=0),"",VLOOKUP($A$1,tabela,DANE!$AQ$7,FALSE))</f>
        <v/>
      </c>
      <c r="D24" s="7" t="s">
        <v>36</v>
      </c>
      <c r="E24" s="3"/>
      <c r="F24" s="9" t="str">
        <f>IF(OR(C7="",VLOOKUP($A$1,tabela,DANE!$AO$7,FALSE)=0),"",VLOOKUP($A$1,tabela,DANE!$AO$7,FALSE))</f>
        <v/>
      </c>
      <c r="G24" s="584" t="s">
        <v>9</v>
      </c>
      <c r="H24" s="58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</row>
    <row r="25" spans="1:139" s="18" customFormat="1" ht="15.75" x14ac:dyDescent="0.2">
      <c r="A25" s="6" t="s">
        <v>32</v>
      </c>
      <c r="B25" s="3" t="s">
        <v>22</v>
      </c>
      <c r="C25" s="160" t="str">
        <f>IF(OR(C7="",VLOOKUP($A$1,tabela,DANE!$AU$7,FALSE)=0),"",VLOOKUP($A$1,tabela,DANE!$AU$7,FALSE))</f>
        <v/>
      </c>
      <c r="D25" s="7" t="s">
        <v>36</v>
      </c>
      <c r="E25" s="3"/>
      <c r="F25" s="9" t="str">
        <f>IF(OR(C7="",VLOOKUP($A$1,tabela,DANE!$AS$7,FALSE)=0),"",VLOOKUP($A$1,tabela,DANE!$AS$7,FALSE))</f>
        <v/>
      </c>
      <c r="G25" s="584" t="s">
        <v>9</v>
      </c>
      <c r="H25" s="58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</row>
    <row r="26" spans="1:139" s="18" customFormat="1" ht="15.75" x14ac:dyDescent="0.2">
      <c r="A26" s="6" t="s">
        <v>33</v>
      </c>
      <c r="B26" s="3" t="s">
        <v>216</v>
      </c>
      <c r="C26" s="160" t="str">
        <f>IF(OR(C8="",VLOOKUP($A$1,tabela,DANE!$AY$7,FALSE)=0),"",VLOOKUP($A$1,tabela,DANE!$AY$7,FALSE))</f>
        <v/>
      </c>
      <c r="D26" s="7" t="s">
        <v>36</v>
      </c>
      <c r="E26" s="3"/>
      <c r="F26" s="9" t="str">
        <f>IF(OR(C8="",VLOOKUP($A$1,tabela,DANE!$AW$7,FALSE)=0),"",VLOOKUP($A$1,tabela,DANE!$AW$7,FALSE))</f>
        <v/>
      </c>
      <c r="G26" s="584" t="s">
        <v>9</v>
      </c>
      <c r="H26" s="58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</row>
    <row r="27" spans="1:139" s="18" customFormat="1" ht="15.75" x14ac:dyDescent="0.2">
      <c r="A27" s="6" t="s">
        <v>34</v>
      </c>
      <c r="B27" s="3" t="s">
        <v>13</v>
      </c>
      <c r="C27" s="160" t="str">
        <f>IF(OR(C7="",VLOOKUP($A$1,tabela,DANE!$BE$7,FALSE)=0),"",VLOOKUP($A$1,tabela,DANE!$BE$7,FALSE))</f>
        <v/>
      </c>
      <c r="D27" s="7" t="s">
        <v>36</v>
      </c>
      <c r="E27" s="3"/>
      <c r="F27" s="285" t="str">
        <f>IF(OR(C7="",VLOOKUP($A$1,tabela,DANE!$BC$7,FALSE)=0),"",VLOOKUP($A$1,tabela,DANE!$BC$7,FALSE))</f>
        <v/>
      </c>
      <c r="G27" s="584" t="s">
        <v>14</v>
      </c>
      <c r="H27" s="58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</row>
    <row r="28" spans="1:139" s="18" customFormat="1" ht="15.75" x14ac:dyDescent="0.2">
      <c r="A28" s="6" t="s">
        <v>35</v>
      </c>
      <c r="B28" s="3" t="s">
        <v>15</v>
      </c>
      <c r="C28" s="160" t="str">
        <f>IF(OR(C7="",VLOOKUP($A$1,tabela,DANE!$BI$7,FALSE)=0),"",VLOOKUP($A$1,tabela,DANE!$BI$7,FALSE))</f>
        <v/>
      </c>
      <c r="D28" s="7" t="s">
        <v>36</v>
      </c>
      <c r="E28" s="3"/>
      <c r="F28" s="11" t="str">
        <f>IF(OR(C7="",VLOOKUP($A$1,tabela,DANE!$BG$7,FALSE)=0),"",VLOOKUP($A$1,tabela,DANE!$BG$7,FALSE))</f>
        <v/>
      </c>
      <c r="G28" s="584" t="s">
        <v>14</v>
      </c>
      <c r="H28" s="58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</row>
    <row r="29" spans="1:139" s="18" customFormat="1" ht="15.75" x14ac:dyDescent="0.2">
      <c r="A29" s="6" t="s">
        <v>52</v>
      </c>
      <c r="B29" s="3" t="s">
        <v>16</v>
      </c>
      <c r="C29" s="160" t="str">
        <f>IF(OR(C7="",VLOOKUP($A$1,tabela,DANE!$BM$7,FALSE)=0),"",VLOOKUP($A$1,tabela,DANE!$BM$7,FALSE))</f>
        <v/>
      </c>
      <c r="D29" s="7" t="s">
        <v>36</v>
      </c>
      <c r="E29" s="3"/>
      <c r="F29" s="11" t="str">
        <f>IF(OR(C7="",VLOOKUP($A$1,tabela,DANE!$BK$7,FALSE)=0),"",VLOOKUP($A$1,tabela,DANE!$BK$7,FALSE))</f>
        <v/>
      </c>
      <c r="G29" s="584" t="s">
        <v>14</v>
      </c>
      <c r="H29" s="58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</row>
    <row r="30" spans="1:139" s="18" customFormat="1" ht="15.75" x14ac:dyDescent="0.2">
      <c r="A30" s="6" t="s">
        <v>182</v>
      </c>
      <c r="B30" s="3" t="s">
        <v>53</v>
      </c>
      <c r="C30" s="160" t="str">
        <f>IF(OR($C$7="",VLOOKUP($A$1,tabela,DANE!$BQ$7,FALSE)=0),"",VLOOKUP($A$1,tabela,DANE!$BQ$7,FALSE))</f>
        <v/>
      </c>
      <c r="D30" s="7" t="s">
        <v>36</v>
      </c>
      <c r="E30" s="3"/>
      <c r="F30" s="11" t="str">
        <f>IF(OR(C7="",VLOOKUP($A$1,tabela,DANE!$BO$7,FALSE)=0),"",VLOOKUP($A$1,tabela,DANE!$BO$7,FALSE))</f>
        <v/>
      </c>
      <c r="G30" s="584" t="s">
        <v>14</v>
      </c>
      <c r="H30" s="58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</row>
    <row r="31" spans="1:139" s="18" customFormat="1" ht="15.75" x14ac:dyDescent="0.2">
      <c r="A31" s="6" t="s">
        <v>183</v>
      </c>
      <c r="B31" s="3" t="s">
        <v>185</v>
      </c>
      <c r="C31" s="160" t="str">
        <f>IF(OR($C$7="",VLOOKUP($A$1,tabela,DANE!$BU$7,FALSE)=0),"",VLOOKUP($A$1,tabela,DANE!$BU$7,FALSE))</f>
        <v/>
      </c>
      <c r="D31" s="7" t="s">
        <v>36</v>
      </c>
      <c r="E31" s="3"/>
      <c r="F31" s="11" t="str">
        <f>IF(OR(C6="",VLOOKUP($A$1,tabela,DANE!$BS$7,FALSE)=0),"",VLOOKUP($A$1,tabela,DANE!$BS$7,FALSE))</f>
        <v/>
      </c>
      <c r="G31" s="584" t="s">
        <v>14</v>
      </c>
      <c r="H31" s="58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</row>
    <row r="32" spans="1:139" s="18" customFormat="1" ht="15.75" x14ac:dyDescent="0.2">
      <c r="A32" s="6" t="s">
        <v>184</v>
      </c>
      <c r="B32" s="3" t="s">
        <v>186</v>
      </c>
      <c r="C32" s="160" t="str">
        <f>IF(OR(C7="",VLOOKUP($A$1,tabela,DANE!$BY$7,FALSE)=0),"",VLOOKUP($A$1,tabela,DANE!$BY$7,FALSE))</f>
        <v/>
      </c>
      <c r="D32" s="7" t="s">
        <v>36</v>
      </c>
      <c r="E32" s="3"/>
      <c r="F32" s="11" t="str">
        <f>IF(OR(C7="",VLOOKUP($A$1,tabela,DANE!$BW$7,FALSE)=0),"",VLOOKUP($A$1,tabela,DANE!$BW$7,FALSE))</f>
        <v/>
      </c>
      <c r="G32" s="584" t="s">
        <v>14</v>
      </c>
      <c r="H32" s="58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</row>
    <row r="33" spans="1:139" s="18" customFormat="1" ht="15.75" x14ac:dyDescent="0.2">
      <c r="A33" s="6" t="s">
        <v>215</v>
      </c>
      <c r="B33" s="3" t="s">
        <v>187</v>
      </c>
      <c r="C33" s="160" t="str">
        <f>IF(OR($C$7="",VLOOKUP($A$1,tabela,DANE!$CC$7,FALSE)=0),"",VLOOKUP($A$1,tabela,DANE!$CC$7,FALSE))</f>
        <v/>
      </c>
      <c r="D33" s="7" t="s">
        <v>36</v>
      </c>
      <c r="E33" s="3"/>
      <c r="F33" s="11" t="str">
        <f>IF(OR(C8="",VLOOKUP($A$1,tabela,DANE!$CA$7,FALSE)=0),"",VLOOKUP($A$1,tabela,DANE!$CA$7,FALSE))</f>
        <v/>
      </c>
      <c r="G33" s="584" t="s">
        <v>14</v>
      </c>
      <c r="H33" s="58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</row>
    <row r="34" spans="1:139" s="18" customFormat="1" ht="63.75" customHeight="1" x14ac:dyDescent="0.2">
      <c r="A34" s="585" t="s">
        <v>17</v>
      </c>
      <c r="B34" s="585"/>
      <c r="C34" s="585"/>
      <c r="D34" s="585"/>
      <c r="E34" s="585"/>
      <c r="F34" s="585"/>
      <c r="G34" s="585"/>
      <c r="H34" s="58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</row>
    <row r="35" spans="1:139" s="18" customFormat="1" ht="15.75" x14ac:dyDescent="0.2">
      <c r="A35" s="583" t="s">
        <v>232</v>
      </c>
      <c r="B35" s="583"/>
      <c r="C35" s="583"/>
      <c r="D35" s="583"/>
      <c r="E35" s="583"/>
      <c r="F35" s="583"/>
      <c r="G35" s="583"/>
      <c r="H35" s="58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</row>
    <row r="36" spans="1:139" s="18" customFormat="1" ht="15.75" x14ac:dyDescent="0.2">
      <c r="A36" s="583" t="s">
        <v>233</v>
      </c>
      <c r="B36" s="583"/>
      <c r="C36" s="583"/>
      <c r="D36" s="583"/>
      <c r="E36" s="583"/>
      <c r="F36" s="583"/>
      <c r="G36" s="583"/>
      <c r="H36" s="58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</row>
    <row r="37" spans="1:139" ht="15.75" x14ac:dyDescent="0.25">
      <c r="A37" s="1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</row>
    <row r="38" spans="1:139" ht="15.7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</row>
    <row r="39" spans="1:139" ht="15.7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</row>
    <row r="40" spans="1:139" ht="15.7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</row>
    <row r="41" spans="1:139" ht="15.7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</row>
    <row r="42" spans="1:139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</row>
    <row r="43" spans="1:139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</row>
    <row r="44" spans="1:139" ht="15.7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</row>
    <row r="45" spans="1:139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</row>
    <row r="46" spans="1:139" ht="15.7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</row>
    <row r="47" spans="1:139" ht="15.7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</row>
    <row r="48" spans="1:139" ht="15.7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</row>
    <row r="49" spans="1:139" ht="15.7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</row>
    <row r="50" spans="1:139" ht="15.7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</row>
    <row r="51" spans="1:139" ht="15.7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</row>
    <row r="52" spans="1:139" ht="15.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</row>
    <row r="53" spans="1:139" ht="15.7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</row>
    <row r="54" spans="1:139" ht="15.7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</row>
    <row r="55" spans="1:139" ht="15.7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</row>
    <row r="56" spans="1:139" ht="15.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</row>
    <row r="57" spans="1:139" ht="15.7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</row>
    <row r="58" spans="1:139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</row>
    <row r="59" spans="1:139" ht="15.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</row>
    <row r="60" spans="1:139" ht="15.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</row>
    <row r="61" spans="1:139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</row>
    <row r="62" spans="1:139" ht="15.7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</row>
    <row r="63" spans="1:139" ht="15.7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</row>
    <row r="64" spans="1:139" ht="15.7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</row>
    <row r="65" spans="1:139" ht="15.7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</row>
    <row r="66" spans="1:139" ht="15.7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</row>
    <row r="67" spans="1:139" ht="15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</row>
    <row r="68" spans="1:139" ht="15.7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</row>
    <row r="69" spans="1:139" ht="15.7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</row>
    <row r="70" spans="1:139" ht="15.7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</row>
    <row r="71" spans="1:139" ht="15.7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</row>
    <row r="72" spans="1:139" ht="15.7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</row>
    <row r="73" spans="1:139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</row>
    <row r="74" spans="1:139" ht="15.7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</row>
    <row r="75" spans="1:139" ht="15.7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</row>
    <row r="76" spans="1:139" ht="15.7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</row>
    <row r="77" spans="1:139" ht="15.7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</row>
    <row r="78" spans="1:139" ht="15.7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</row>
    <row r="79" spans="1:139" ht="15.7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</row>
    <row r="80" spans="1:139" ht="15.7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</row>
    <row r="81" spans="1:139" ht="15.7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</row>
    <row r="82" spans="1:139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</row>
    <row r="83" spans="1:139" ht="15.7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</row>
    <row r="84" spans="1:139" ht="15.7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</row>
    <row r="85" spans="1:139" ht="15.7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</row>
    <row r="86" spans="1:139" ht="15.7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</row>
    <row r="87" spans="1:139" ht="15.7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</row>
    <row r="88" spans="1:139" ht="15.7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</row>
    <row r="89" spans="1:139" ht="15.7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</row>
    <row r="90" spans="1:139" ht="15.7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</row>
    <row r="91" spans="1:139" ht="15.7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</row>
    <row r="92" spans="1:139" ht="15.7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</row>
    <row r="93" spans="1:139" ht="15.7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</row>
    <row r="94" spans="1:139" ht="15.7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</row>
    <row r="95" spans="1:139" ht="15.7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</row>
    <row r="96" spans="1:139" ht="15.7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</row>
    <row r="97" spans="1:139" ht="15.7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</row>
    <row r="98" spans="1:139" ht="15.7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</row>
    <row r="99" spans="1:139" ht="15.7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</row>
    <row r="100" spans="1:139" ht="15.7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</row>
    <row r="101" spans="1:139" ht="15.7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</row>
    <row r="102" spans="1:139" ht="15.7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</row>
    <row r="103" spans="1:139" ht="15.7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</row>
    <row r="104" spans="1:139" ht="15.7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</row>
    <row r="105" spans="1:139" ht="15.7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</row>
    <row r="106" spans="1:139" ht="15.7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</row>
    <row r="107" spans="1:139" ht="15.7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</row>
    <row r="108" spans="1:139" ht="15.7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</row>
    <row r="109" spans="1:139" ht="15.7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</row>
    <row r="110" spans="1:139" ht="15.7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</row>
    <row r="111" spans="1:139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</row>
    <row r="112" spans="1:139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</row>
    <row r="113" spans="1:139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</row>
    <row r="114" spans="1:139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</row>
    <row r="115" spans="1:139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</row>
    <row r="116" spans="1:139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</row>
    <row r="117" spans="1:139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</row>
    <row r="118" spans="1:139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</row>
    <row r="119" spans="1:139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</row>
    <row r="120" spans="1:139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</row>
    <row r="121" spans="1:139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</row>
    <row r="122" spans="1:139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</row>
    <row r="123" spans="1:139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</row>
    <row r="124" spans="1:139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</row>
    <row r="125" spans="1:139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</row>
    <row r="126" spans="1:139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</row>
    <row r="127" spans="1:139" ht="15.7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</row>
    <row r="128" spans="1:139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</row>
    <row r="129" spans="1:139" ht="15.7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</row>
    <row r="130" spans="1:139" ht="15.7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</row>
    <row r="131" spans="1:139" ht="15.7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</row>
    <row r="132" spans="1:139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</row>
    <row r="133" spans="1:139" ht="15.7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</row>
    <row r="134" spans="1:139" ht="15.7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</row>
    <row r="135" spans="1:139" ht="15.7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</row>
    <row r="136" spans="1:139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</row>
    <row r="137" spans="1:139" ht="15.7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</row>
    <row r="138" spans="1:139" ht="15.7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</row>
    <row r="139" spans="1:139" ht="15.7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</row>
    <row r="140" spans="1:139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</row>
    <row r="141" spans="1:139" ht="15.7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</row>
    <row r="142" spans="1:139" ht="15.7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</row>
    <row r="143" spans="1:139" ht="15.7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</row>
    <row r="144" spans="1:139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</row>
    <row r="145" spans="1:139" ht="15.7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</row>
    <row r="146" spans="1:139" ht="15.7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</row>
    <row r="147" spans="1:139" ht="15.7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</row>
    <row r="148" spans="1:139" ht="15.7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</row>
    <row r="149" spans="1:139" ht="15.7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</row>
    <row r="150" spans="1:139" ht="15.7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</row>
    <row r="151" spans="1:139" ht="15.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</row>
    <row r="152" spans="1:139" ht="15.7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</row>
    <row r="153" spans="1:139" ht="15.7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</row>
    <row r="154" spans="1:139" ht="15.7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</row>
    <row r="155" spans="1:139" ht="15.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</row>
    <row r="156" spans="1:139" ht="15.7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</row>
    <row r="157" spans="1:139" ht="15.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</row>
    <row r="158" spans="1:139" ht="15.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</row>
    <row r="159" spans="1:139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</row>
    <row r="160" spans="1:139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</row>
    <row r="161" spans="1:139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</row>
    <row r="162" spans="1:139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</row>
    <row r="163" spans="1:139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</row>
    <row r="164" spans="1:139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</row>
    <row r="165" spans="1:139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</row>
    <row r="166" spans="1:139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</row>
    <row r="167" spans="1:139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</row>
    <row r="168" spans="1:139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</row>
    <row r="169" spans="1:139" ht="15.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</row>
    <row r="170" spans="1:139" ht="15.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</row>
    <row r="171" spans="1:139" ht="15.7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</row>
    <row r="172" spans="1:139" ht="15.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</row>
    <row r="173" spans="1:139" ht="15.7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</row>
    <row r="174" spans="1:139" ht="15.7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</row>
    <row r="175" spans="1:139" ht="15.7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</row>
    <row r="176" spans="1:139" ht="15.7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</row>
    <row r="177" spans="1:139" ht="15.7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</row>
    <row r="178" spans="1:139" ht="15.7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</row>
    <row r="179" spans="1:139" ht="15.7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</row>
    <row r="180" spans="1:139" ht="15.7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</row>
    <row r="181" spans="1:139" ht="15.7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</row>
    <row r="182" spans="1:139" ht="15.7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</row>
    <row r="183" spans="1:139" ht="15.7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</row>
    <row r="184" spans="1:139" ht="15.7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</row>
    <row r="185" spans="1:139" ht="15.7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</row>
    <row r="186" spans="1:139" ht="15.7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</row>
    <row r="187" spans="1:139" ht="15.7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</row>
    <row r="188" spans="1:139" ht="15.7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</row>
    <row r="189" spans="1:139" ht="15.7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</row>
    <row r="190" spans="1:139" ht="15.7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</row>
    <row r="191" spans="1:139" ht="15.7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</row>
    <row r="192" spans="1:139" ht="15.7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</row>
    <row r="193" spans="1:139" ht="15.7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</row>
    <row r="194" spans="1:139" ht="15.7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</row>
    <row r="195" spans="1:139" ht="15.7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</row>
    <row r="196" spans="1:139" ht="15.7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</row>
    <row r="197" spans="1:139" ht="15.7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</row>
    <row r="198" spans="1:139" ht="15.7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</row>
    <row r="199" spans="1:139" ht="15.7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</row>
    <row r="200" spans="1:139" ht="15.7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</row>
    <row r="201" spans="1:139" ht="15.7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</row>
    <row r="202" spans="1:139" ht="15.7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</row>
    <row r="203" spans="1:139" ht="15.7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</row>
    <row r="204" spans="1:139" ht="15.7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</row>
    <row r="205" spans="1:139" ht="15.7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</row>
    <row r="206" spans="1:139" ht="15.7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</row>
    <row r="207" spans="1:139" ht="15.7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</row>
    <row r="208" spans="1:139" ht="15.7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</row>
    <row r="209" spans="1:139" ht="15.7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</row>
    <row r="210" spans="1:139" ht="15.7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</row>
    <row r="211" spans="1:139" ht="15.7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</row>
    <row r="212" spans="1:139" ht="15.7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</row>
    <row r="213" spans="1:139" ht="15.7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</row>
    <row r="214" spans="1:139" ht="15.7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</row>
    <row r="215" spans="1:139" ht="15.7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</row>
    <row r="216" spans="1:139" ht="15.7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</row>
    <row r="217" spans="1:139" ht="15.7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</row>
    <row r="218" spans="1:139" ht="15.7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</row>
    <row r="219" spans="1:139" ht="15.7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</row>
    <row r="220" spans="1:139" ht="15.7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</row>
    <row r="221" spans="1:139" ht="15.7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</row>
    <row r="222" spans="1:139" ht="15.7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</row>
    <row r="223" spans="1:139" ht="15.7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</row>
    <row r="224" spans="1:139" ht="15.7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</row>
    <row r="225" spans="1:139" ht="15.7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</row>
    <row r="226" spans="1:139" ht="15.7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</row>
    <row r="227" spans="1:139" ht="15.7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</row>
    <row r="228" spans="1:139" ht="15.7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</row>
    <row r="229" spans="1:139" ht="15.7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</row>
    <row r="230" spans="1:139" ht="15.7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</row>
    <row r="231" spans="1:139" ht="15.7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</row>
    <row r="232" spans="1:139" ht="15.7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</row>
    <row r="233" spans="1:139" ht="15.7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</row>
    <row r="234" spans="1:139" ht="15.7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</row>
    <row r="235" spans="1:139" ht="15.7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</row>
    <row r="236" spans="1:139" ht="15.7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</row>
    <row r="237" spans="1:139" ht="15.7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</row>
    <row r="238" spans="1:139" ht="15.7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</row>
    <row r="239" spans="1:139" ht="15.7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</row>
    <row r="240" spans="1:139" ht="15.7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</row>
    <row r="241" spans="1:139" ht="15.7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</row>
    <row r="242" spans="1:139" ht="15.7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</row>
    <row r="243" spans="1:139" ht="15.7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</row>
    <row r="244" spans="1:139" ht="15.7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</row>
    <row r="245" spans="1:139" ht="15.7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</row>
    <row r="246" spans="1:139" ht="15.7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</row>
    <row r="247" spans="1:139" ht="15.7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</row>
    <row r="248" spans="1:139" ht="15.7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</row>
    <row r="249" spans="1:139" ht="15.7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</row>
    <row r="250" spans="1:139" ht="15.7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</row>
    <row r="251" spans="1:139" ht="15.7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</row>
    <row r="252" spans="1:139" ht="15.7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</row>
    <row r="253" spans="1:139" ht="15.7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</row>
    <row r="254" spans="1:139" ht="15.7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</row>
    <row r="255" spans="1:139" ht="15.7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</row>
    <row r="256" spans="1:139" ht="15.7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</row>
    <row r="257" spans="1:139" ht="15.7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</row>
    <row r="258" spans="1:139" ht="15.7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</row>
    <row r="259" spans="1:139" ht="15.7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</row>
    <row r="260" spans="1:139" ht="15.7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</row>
    <row r="261" spans="1:139" ht="15.7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</row>
    <row r="262" spans="1:139" ht="15.7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</row>
    <row r="263" spans="1:139" ht="15.7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</row>
    <row r="264" spans="1:139" ht="15.7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</row>
    <row r="265" spans="1:139" ht="15.7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</row>
    <row r="266" spans="1:139" ht="15.7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</row>
    <row r="267" spans="1:139" ht="15.7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</row>
    <row r="268" spans="1:139" ht="15.7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</row>
    <row r="269" spans="1:139" ht="15.7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</row>
    <row r="270" spans="1:139" ht="15.7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</row>
    <row r="271" spans="1:139" ht="15.7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</row>
    <row r="272" spans="1:139" ht="15.7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</row>
    <row r="273" spans="1:139" ht="15.7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</row>
    <row r="274" spans="1:139" ht="15.7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</row>
    <row r="275" spans="1:139" ht="15.7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</row>
    <row r="276" spans="1:139" ht="15.7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</row>
    <row r="277" spans="1:139" ht="15.7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</row>
    <row r="278" spans="1:139" ht="15.7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</row>
    <row r="279" spans="1:139" ht="15.7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</row>
    <row r="280" spans="1:139" ht="15.7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</row>
    <row r="281" spans="1:139" ht="15.7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</row>
    <row r="282" spans="1:139" ht="15.7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</row>
    <row r="283" spans="1:139" ht="15.7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</row>
    <row r="284" spans="1:139" ht="15.7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</row>
    <row r="285" spans="1:139" ht="15.7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</row>
    <row r="286" spans="1:139" ht="15.7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</row>
    <row r="287" spans="1:139" ht="15.7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</row>
    <row r="288" spans="1:139" ht="15.7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</row>
    <row r="289" spans="1:139" ht="15.7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</row>
    <row r="290" spans="1:139" ht="15.7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</row>
    <row r="291" spans="1:139" ht="15.7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</row>
    <row r="292" spans="1:139" ht="15.7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</row>
    <row r="293" spans="1:139" ht="15.7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</row>
    <row r="294" spans="1:139" ht="15.7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</row>
    <row r="295" spans="1:139" ht="15.7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</row>
    <row r="296" spans="1:139" ht="15.7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</row>
    <row r="297" spans="1:139" ht="15.7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</row>
    <row r="298" spans="1:139" ht="15.7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</row>
    <row r="299" spans="1:139" ht="15.7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</row>
    <row r="300" spans="1:139" ht="15.7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</row>
    <row r="301" spans="1:139" ht="15.7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</row>
    <row r="302" spans="1:139" ht="15.7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</row>
    <row r="303" spans="1:139" ht="15.7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</row>
    <row r="304" spans="1:139" ht="15.7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</row>
    <row r="305" spans="1:139" ht="15.7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</row>
    <row r="306" spans="1:139" ht="15.7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</row>
    <row r="307" spans="1:139" ht="15.7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</row>
    <row r="308" spans="1:139" ht="15.7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</row>
    <row r="309" spans="1:139" ht="15.7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</row>
    <row r="310" spans="1:139" ht="15.7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</row>
    <row r="311" spans="1:139" ht="15.7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</row>
    <row r="312" spans="1:139" ht="15.7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</row>
    <row r="313" spans="1:139" ht="15.7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</row>
    <row r="314" spans="1:139" ht="15.7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</row>
    <row r="315" spans="1:139" ht="15.7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</row>
    <row r="316" spans="1:139" ht="15.7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</row>
    <row r="317" spans="1:139" ht="15.7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</row>
    <row r="318" spans="1:139" ht="15.7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</row>
    <row r="319" spans="1:139" ht="15.7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</row>
    <row r="320" spans="1:139" ht="15.7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</row>
    <row r="321" spans="1:139" ht="15.7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</row>
    <row r="322" spans="1:139" ht="15.7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</row>
    <row r="323" spans="1:139" ht="15.7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</row>
    <row r="324" spans="1:139" ht="15.7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</row>
    <row r="325" spans="1:139" ht="15.7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</row>
    <row r="326" spans="1:139" ht="15.7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</row>
    <row r="327" spans="1:139" ht="15.7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</row>
    <row r="328" spans="1:139" ht="15.7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</row>
    <row r="329" spans="1:139" ht="15.7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</row>
    <row r="330" spans="1:139" ht="15.7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</row>
    <row r="331" spans="1:139" ht="15.7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</row>
    <row r="332" spans="1:139" ht="15.7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</row>
    <row r="333" spans="1:139" ht="15.7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</row>
    <row r="334" spans="1:139" ht="15.7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</row>
    <row r="335" spans="1:139" ht="15.7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</row>
    <row r="336" spans="1:139" ht="15.7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</row>
    <row r="337" spans="1:139" ht="15.7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</row>
    <row r="338" spans="1:139" ht="15.7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</row>
    <row r="339" spans="1:139" ht="15.7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</row>
    <row r="340" spans="1:139" ht="15.7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</row>
    <row r="341" spans="1:139" ht="15.7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</row>
    <row r="342" spans="1:139" ht="15.7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</row>
    <row r="343" spans="1:139" ht="15.7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</row>
    <row r="344" spans="1:139" ht="15.7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</row>
    <row r="345" spans="1:139" ht="15.7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</row>
    <row r="346" spans="1:139" ht="15.7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</row>
    <row r="347" spans="1:139" ht="15.7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</row>
    <row r="348" spans="1:139" ht="15.7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</row>
    <row r="349" spans="1:139" ht="15.7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</row>
    <row r="350" spans="1:139" ht="15.7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</row>
    <row r="351" spans="1:139" ht="15.7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</row>
    <row r="352" spans="1:139" ht="15.7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</row>
    <row r="353" spans="1:139" ht="15.7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</row>
    <row r="354" spans="1:139" ht="15.7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</row>
    <row r="355" spans="1:139" ht="15.7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</row>
    <row r="356" spans="1:139" ht="15.7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</row>
    <row r="357" spans="1:139" ht="15.7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</row>
    <row r="358" spans="1:139" ht="15.7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</row>
    <row r="359" spans="1:139" ht="15.7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</row>
    <row r="360" spans="1:139" ht="15.7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</row>
    <row r="361" spans="1:139" ht="15.7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</row>
    <row r="362" spans="1:139" ht="15.7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</row>
    <row r="363" spans="1:139" ht="15.7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</row>
    <row r="364" spans="1:139" ht="15.7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</row>
    <row r="365" spans="1:139" ht="15.7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</row>
    <row r="366" spans="1:139" ht="15.7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</row>
    <row r="367" spans="1:139" ht="15.7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</row>
    <row r="368" spans="1:139" ht="15.7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</row>
    <row r="369" spans="1:139" ht="15.7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</row>
    <row r="370" spans="1:139" ht="15.7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</row>
    <row r="371" spans="1:139" ht="15.7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</row>
    <row r="372" spans="1:139" ht="15.7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</row>
    <row r="373" spans="1:139" ht="15.7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</row>
    <row r="374" spans="1:139" ht="15.7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</row>
    <row r="375" spans="1:139" ht="15.7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</row>
    <row r="376" spans="1:139" ht="15.7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</row>
    <row r="377" spans="1:139" ht="15.7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</row>
    <row r="378" spans="1:139" ht="15.7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</row>
    <row r="379" spans="1:139" ht="15.7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</row>
    <row r="380" spans="1:139" ht="15.7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</row>
    <row r="381" spans="1:139" ht="15.7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</row>
    <row r="382" spans="1:139" ht="15.7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</row>
    <row r="383" spans="1:139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</row>
    <row r="384" spans="1:139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</row>
    <row r="385" spans="1:47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</row>
    <row r="386" spans="1:47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</row>
    <row r="387" spans="1:47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</row>
    <row r="388" spans="1:47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</row>
    <row r="389" spans="1:47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</row>
    <row r="390" spans="1:47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</row>
    <row r="391" spans="1:47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</row>
    <row r="392" spans="1:47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</row>
    <row r="393" spans="1:47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</row>
    <row r="394" spans="1:47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</row>
    <row r="395" spans="1:47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</row>
    <row r="396" spans="1:47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</row>
    <row r="397" spans="1:47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</row>
    <row r="398" spans="1:47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</row>
    <row r="399" spans="1:47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</row>
    <row r="400" spans="1:47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</row>
    <row r="401" spans="1:47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</row>
    <row r="402" spans="1:47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</row>
    <row r="403" spans="1:47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</row>
    <row r="404" spans="1:47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</row>
    <row r="405" spans="1:47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</row>
    <row r="406" spans="1:47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</row>
    <row r="407" spans="1:47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</row>
    <row r="408" spans="1:47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</row>
    <row r="409" spans="1:47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</row>
    <row r="410" spans="1:47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</row>
    <row r="411" spans="1:47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</row>
    <row r="412" spans="1:47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</row>
    <row r="413" spans="1:47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</row>
    <row r="414" spans="1:47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</row>
    <row r="415" spans="1:47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</row>
    <row r="416" spans="1:47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</row>
    <row r="417" spans="1:47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</row>
    <row r="418" spans="1:47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</row>
    <row r="419" spans="1:47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</row>
    <row r="420" spans="1:47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</row>
    <row r="421" spans="1:47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</row>
    <row r="422" spans="1:47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</row>
    <row r="423" spans="1:47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</row>
    <row r="424" spans="1:47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</row>
    <row r="425" spans="1:47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</row>
    <row r="426" spans="1:47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</row>
    <row r="427" spans="1:47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</row>
    <row r="428" spans="1:47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</row>
    <row r="429" spans="1:47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</row>
    <row r="430" spans="1:47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</row>
    <row r="431" spans="1:47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</row>
    <row r="432" spans="1:47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</row>
    <row r="433" spans="1:47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</row>
    <row r="434" spans="1:47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</row>
    <row r="435" spans="1:47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</row>
    <row r="436" spans="1:47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</row>
    <row r="437" spans="1:47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</row>
    <row r="438" spans="1:47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</row>
    <row r="439" spans="1:47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</row>
    <row r="440" spans="1:47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</row>
    <row r="441" spans="1:47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</row>
    <row r="442" spans="1:47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</row>
    <row r="443" spans="1:47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</row>
    <row r="444" spans="1:47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</row>
    <row r="445" spans="1:47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</row>
    <row r="446" spans="1:47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</row>
    <row r="447" spans="1:47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</row>
    <row r="448" spans="1:47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</row>
    <row r="449" spans="1:47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</row>
    <row r="450" spans="1:47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</row>
    <row r="451" spans="1:47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</row>
    <row r="452" spans="1:47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</row>
    <row r="453" spans="1:47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</row>
    <row r="454" spans="1:47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</row>
    <row r="455" spans="1:47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</row>
    <row r="456" spans="1:47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</row>
    <row r="457" spans="1:47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</row>
    <row r="458" spans="1:47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</row>
    <row r="459" spans="1:47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</row>
    <row r="460" spans="1:47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</row>
    <row r="461" spans="1:47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</row>
    <row r="462" spans="1:47" x14ac:dyDescent="0.2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</row>
    <row r="463" spans="1:47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</row>
    <row r="464" spans="1:47" x14ac:dyDescent="0.2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</row>
    <row r="465" spans="1:47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</row>
    <row r="466" spans="1:47" x14ac:dyDescent="0.2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</row>
    <row r="467" spans="1:47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</row>
    <row r="468" spans="1:47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</row>
    <row r="469" spans="1:47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</row>
    <row r="470" spans="1:47" x14ac:dyDescent="0.2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</row>
    <row r="471" spans="1:47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</row>
    <row r="472" spans="1:47" x14ac:dyDescent="0.2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</row>
    <row r="473" spans="1:47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</row>
    <row r="474" spans="1:47" x14ac:dyDescent="0.2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</row>
    <row r="475" spans="1:47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</row>
    <row r="476" spans="1:47" x14ac:dyDescent="0.2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</row>
    <row r="477" spans="1:47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</row>
    <row r="478" spans="1:47" x14ac:dyDescent="0.2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</row>
    <row r="479" spans="1:47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</row>
    <row r="480" spans="1:47" x14ac:dyDescent="0.2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</row>
    <row r="481" spans="1:47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</row>
    <row r="482" spans="1:47" x14ac:dyDescent="0.2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</row>
    <row r="483" spans="1:47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</row>
    <row r="484" spans="1:47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</row>
    <row r="485" spans="1:47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</row>
    <row r="486" spans="1:47" x14ac:dyDescent="0.2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</row>
    <row r="487" spans="1:47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</row>
    <row r="488" spans="1:47" x14ac:dyDescent="0.2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</row>
    <row r="489" spans="1:47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</row>
    <row r="490" spans="1:47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</row>
    <row r="491" spans="1:47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</row>
    <row r="492" spans="1:47" x14ac:dyDescent="0.2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</row>
    <row r="493" spans="1:47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</row>
    <row r="494" spans="1:47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</row>
    <row r="495" spans="1:47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</row>
    <row r="496" spans="1:47" x14ac:dyDescent="0.2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</row>
    <row r="497" spans="1:47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</row>
    <row r="498" spans="1:47" x14ac:dyDescent="0.2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</row>
    <row r="499" spans="1:47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</row>
    <row r="500" spans="1:47" x14ac:dyDescent="0.2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</row>
    <row r="501" spans="1:47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</row>
    <row r="502" spans="1:47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</row>
    <row r="503" spans="1:47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</row>
    <row r="504" spans="1:47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</row>
    <row r="505" spans="1:47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</row>
    <row r="506" spans="1:47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</row>
    <row r="507" spans="1:47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</row>
    <row r="508" spans="1:47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</row>
    <row r="509" spans="1:47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</row>
    <row r="510" spans="1:47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</row>
    <row r="511" spans="1:47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</row>
    <row r="512" spans="1:47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</row>
    <row r="513" spans="1:47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</row>
    <row r="514" spans="1:47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</row>
    <row r="515" spans="1:47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</row>
    <row r="516" spans="1:47" x14ac:dyDescent="0.2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</row>
    <row r="517" spans="1:47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</row>
    <row r="518" spans="1:47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</row>
    <row r="519" spans="1:47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</row>
    <row r="520" spans="1:47" x14ac:dyDescent="0.2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</row>
    <row r="521" spans="1:47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</row>
    <row r="522" spans="1:47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</row>
    <row r="523" spans="1:47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</row>
    <row r="524" spans="1:47" x14ac:dyDescent="0.2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</row>
    <row r="525" spans="1:47" x14ac:dyDescent="0.2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</row>
    <row r="526" spans="1:47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</row>
    <row r="527" spans="1:47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</row>
    <row r="528" spans="1:47" x14ac:dyDescent="0.2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</row>
    <row r="529" spans="1:47" x14ac:dyDescent="0.2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</row>
    <row r="530" spans="1:47" x14ac:dyDescent="0.2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</row>
    <row r="531" spans="1:47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</row>
    <row r="532" spans="1:47" x14ac:dyDescent="0.2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</row>
    <row r="533" spans="1:47" x14ac:dyDescent="0.2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</row>
    <row r="534" spans="1:47" x14ac:dyDescent="0.2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</row>
    <row r="535" spans="1:47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</row>
    <row r="536" spans="1:47" x14ac:dyDescent="0.2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</row>
    <row r="537" spans="1:47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</row>
    <row r="538" spans="1:47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</row>
    <row r="539" spans="1:47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</row>
    <row r="540" spans="1:47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</row>
    <row r="541" spans="1:47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</row>
    <row r="542" spans="1:47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</row>
    <row r="543" spans="1:47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</row>
    <row r="544" spans="1:47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</row>
    <row r="545" spans="1:47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</row>
    <row r="546" spans="1:47" x14ac:dyDescent="0.2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</row>
    <row r="547" spans="1:47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</row>
    <row r="548" spans="1:47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</row>
    <row r="549" spans="1:47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</row>
    <row r="550" spans="1:47" x14ac:dyDescent="0.2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</row>
    <row r="551" spans="1:47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</row>
    <row r="552" spans="1:47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</row>
    <row r="553" spans="1:47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</row>
    <row r="554" spans="1:47" x14ac:dyDescent="0.2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</row>
    <row r="555" spans="1:47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</row>
    <row r="556" spans="1:47" x14ac:dyDescent="0.2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</row>
    <row r="557" spans="1:47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</row>
    <row r="558" spans="1:47" x14ac:dyDescent="0.2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</row>
    <row r="559" spans="1:47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</row>
    <row r="560" spans="1:47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</row>
    <row r="561" spans="1:47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</row>
    <row r="562" spans="1:47" x14ac:dyDescent="0.2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</row>
    <row r="563" spans="1:47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</row>
    <row r="564" spans="1:47" x14ac:dyDescent="0.2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</row>
    <row r="565" spans="1:47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</row>
    <row r="566" spans="1:47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</row>
    <row r="567" spans="1:47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</row>
    <row r="568" spans="1:47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</row>
    <row r="569" spans="1:47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</row>
    <row r="570" spans="1:47" x14ac:dyDescent="0.2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</row>
    <row r="571" spans="1:47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</row>
    <row r="572" spans="1:47" x14ac:dyDescent="0.2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</row>
    <row r="573" spans="1:47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</row>
    <row r="574" spans="1:47" x14ac:dyDescent="0.2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</row>
    <row r="575" spans="1:47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</row>
    <row r="576" spans="1:47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</row>
    <row r="577" spans="1:47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</row>
    <row r="578" spans="1:47" x14ac:dyDescent="0.2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</row>
    <row r="579" spans="1:47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</row>
    <row r="580" spans="1:47" x14ac:dyDescent="0.2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</row>
    <row r="581" spans="1:47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</row>
    <row r="582" spans="1:47" x14ac:dyDescent="0.2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</row>
    <row r="583" spans="1:47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</row>
    <row r="584" spans="1:47" x14ac:dyDescent="0.2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</row>
    <row r="585" spans="1:47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</row>
    <row r="586" spans="1:47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</row>
    <row r="587" spans="1:47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</row>
    <row r="588" spans="1:47" x14ac:dyDescent="0.2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</row>
    <row r="589" spans="1:47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</row>
    <row r="590" spans="1:47" x14ac:dyDescent="0.2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</row>
    <row r="591" spans="1:47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</row>
    <row r="592" spans="1:47" x14ac:dyDescent="0.2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</row>
    <row r="593" spans="1:47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</row>
    <row r="594" spans="1:47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</row>
    <row r="595" spans="1:47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</row>
    <row r="596" spans="1:47" x14ac:dyDescent="0.2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</row>
    <row r="597" spans="1:47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</row>
    <row r="598" spans="1:47" x14ac:dyDescent="0.2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</row>
    <row r="599" spans="1:47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</row>
    <row r="600" spans="1:47" x14ac:dyDescent="0.2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</row>
    <row r="601" spans="1:47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</row>
    <row r="602" spans="1:47" x14ac:dyDescent="0.2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</row>
    <row r="603" spans="1:47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</row>
    <row r="604" spans="1:47" x14ac:dyDescent="0.2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</row>
    <row r="605" spans="1:47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</row>
    <row r="606" spans="1:47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</row>
    <row r="607" spans="1:47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</row>
    <row r="608" spans="1:47" x14ac:dyDescent="0.2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</row>
    <row r="609" spans="1:47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</row>
    <row r="610" spans="1:47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</row>
    <row r="611" spans="1:47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</row>
    <row r="612" spans="1:47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</row>
    <row r="613" spans="1:47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</row>
    <row r="614" spans="1:47" x14ac:dyDescent="0.2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</row>
    <row r="615" spans="1:47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</row>
    <row r="616" spans="1:47" x14ac:dyDescent="0.2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</row>
    <row r="617" spans="1:47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</row>
    <row r="618" spans="1:47" x14ac:dyDescent="0.2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</row>
    <row r="619" spans="1:47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</row>
    <row r="620" spans="1:47" x14ac:dyDescent="0.2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</row>
    <row r="621" spans="1:47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</row>
    <row r="622" spans="1:47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</row>
    <row r="623" spans="1:47" x14ac:dyDescent="0.2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</row>
    <row r="624" spans="1:47" x14ac:dyDescent="0.2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</row>
    <row r="625" spans="1:47" x14ac:dyDescent="0.2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</row>
    <row r="626" spans="1:47" x14ac:dyDescent="0.2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</row>
    <row r="627" spans="1:47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</row>
    <row r="628" spans="1:47" x14ac:dyDescent="0.2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</row>
    <row r="629" spans="1:47" x14ac:dyDescent="0.2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</row>
    <row r="630" spans="1:47" x14ac:dyDescent="0.2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</row>
    <row r="631" spans="1:47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</row>
    <row r="632" spans="1:47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</row>
    <row r="633" spans="1:47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</row>
    <row r="634" spans="1:47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</row>
    <row r="635" spans="1:47" x14ac:dyDescent="0.2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</row>
    <row r="636" spans="1:47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</row>
    <row r="637" spans="1:47" x14ac:dyDescent="0.2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</row>
    <row r="638" spans="1:47" x14ac:dyDescent="0.2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</row>
    <row r="639" spans="1:47" x14ac:dyDescent="0.2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</row>
    <row r="640" spans="1:47" x14ac:dyDescent="0.2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</row>
    <row r="641" spans="1:47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</row>
    <row r="642" spans="1:47" x14ac:dyDescent="0.2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</row>
    <row r="643" spans="1:47" x14ac:dyDescent="0.2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</row>
    <row r="644" spans="1:47" x14ac:dyDescent="0.2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</row>
  </sheetData>
  <sheetProtection algorithmName="SHA-512" hashValue="tm3jXHqE6iHEqREfl9CvBy4giVk07i2JePNavAmWuvzayhjZPuY93hzBeGqGlhtVYDu1Acyq88EMqBywnwnykA==" saltValue="pHQZxCGs8IXAo4zXHxb0wg==" spinCount="100000" sheet="1" objects="1" scenarios="1" formatCells="0" formatColumns="0" formatRows="0" sort="0"/>
  <mergeCells count="18">
    <mergeCell ref="A12:H12"/>
    <mergeCell ref="A13:H13"/>
    <mergeCell ref="A14:H14"/>
    <mergeCell ref="C16:H16"/>
    <mergeCell ref="G23:H23"/>
    <mergeCell ref="A36:H36"/>
    <mergeCell ref="G27:H27"/>
    <mergeCell ref="G30:H30"/>
    <mergeCell ref="G24:H24"/>
    <mergeCell ref="G25:H25"/>
    <mergeCell ref="G33:H33"/>
    <mergeCell ref="G31:H31"/>
    <mergeCell ref="G28:H28"/>
    <mergeCell ref="G29:H29"/>
    <mergeCell ref="A34:H34"/>
    <mergeCell ref="A35:H35"/>
    <mergeCell ref="G32:H32"/>
    <mergeCell ref="G26:H26"/>
  </mergeCells>
  <phoneticPr fontId="0" type="noConversion"/>
  <conditionalFormatting sqref="B4">
    <cfRule type="cellIs" dxfId="4" priority="1" stopIfTrue="1" operator="equal">
      <formula>0</formula>
    </cfRule>
  </conditionalFormatting>
  <printOptions horizontalCentered="1"/>
  <pageMargins left="0.59055118110236227" right="0.19685039370078741" top="0.6692913385826772" bottom="0.23622047244094491" header="0.11811023622047245" footer="0"/>
  <pageSetup paperSize="9" scale="97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7" r:id="rId4" name="ComboBox1">
          <controlPr locked="0" defaultSize="0" print="0" autoFill="0" autoLine="0" linkedCell="Angaż!A1" listFillRange="DANE!C9:CL158" r:id="rId5">
            <anchor>
              <from>
                <xdr:col>0</xdr:col>
                <xdr:colOff>76200</xdr:colOff>
                <xdr:row>1</xdr:row>
                <xdr:rowOff>142875</xdr:rowOff>
              </from>
              <to>
                <xdr:col>5</xdr:col>
                <xdr:colOff>19050</xdr:colOff>
                <xdr:row>1</xdr:row>
                <xdr:rowOff>381000</xdr:rowOff>
              </to>
            </anchor>
          </controlPr>
        </control>
      </mc:Choice>
      <mc:Fallback>
        <control shapeId="9217" r:id="rId4" name="ComboBox1"/>
      </mc:Fallback>
    </mc:AlternateContent>
    <mc:AlternateContent xmlns:mc="http://schemas.openxmlformats.org/markup-compatibility/2006">
      <mc:Choice Requires="x14">
        <control shapeId="9218" r:id="rId6" name="Button 2">
          <controlPr locked="0" defaultSize="0" print="0" autoFill="0" autoPict="0" macro="[0]!drukowanie">
            <anchor>
              <from>
                <xdr:col>5</xdr:col>
                <xdr:colOff>123825</xdr:colOff>
                <xdr:row>1</xdr:row>
                <xdr:rowOff>180975</xdr:rowOff>
              </from>
              <to>
                <xdr:col>7</xdr:col>
                <xdr:colOff>1743075</xdr:colOff>
                <xdr:row>1</xdr:row>
                <xdr:rowOff>390525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3" tint="0.59999389629810485"/>
    <pageSetUpPr fitToPage="1"/>
  </sheetPr>
  <dimension ref="A1:AI492"/>
  <sheetViews>
    <sheetView showGridLines="0" showRuler="0" topLeftCell="B1" zoomScaleNormal="100" workbookViewId="0">
      <selection activeCell="D7" sqref="D7:N7"/>
    </sheetView>
  </sheetViews>
  <sheetFormatPr defaultRowHeight="12.75" x14ac:dyDescent="0.2"/>
  <cols>
    <col min="1" max="1" width="3.5703125" style="18" hidden="1" customWidth="1"/>
    <col min="2" max="2" width="3.5703125" style="18" bestFit="1" customWidth="1"/>
    <col min="3" max="3" width="22" style="18" customWidth="1"/>
    <col min="4" max="4" width="8.85546875" style="18" customWidth="1"/>
    <col min="5" max="5" width="10.42578125" style="18" customWidth="1"/>
    <col min="6" max="6" width="12" style="18" customWidth="1"/>
    <col min="7" max="7" width="4.85546875" style="18" customWidth="1"/>
    <col min="8" max="8" width="3.28515625" style="18" customWidth="1"/>
    <col min="9" max="9" width="9" style="18" customWidth="1"/>
    <col min="10" max="10" width="4.28515625" style="18" customWidth="1"/>
    <col min="11" max="11" width="9.28515625" style="18" customWidth="1"/>
    <col min="12" max="12" width="8.7109375" style="18" customWidth="1"/>
    <col min="13" max="13" width="7" style="18" customWidth="1"/>
    <col min="14" max="14" width="4.42578125" style="18" customWidth="1"/>
    <col min="15" max="15" width="7.7109375" style="18" customWidth="1"/>
    <col min="16" max="16" width="4.42578125" style="18" customWidth="1"/>
    <col min="17" max="17" width="7.7109375" style="18" customWidth="1"/>
    <col min="18" max="18" width="4.42578125" style="18" hidden="1" customWidth="1"/>
    <col min="19" max="19" width="7.7109375" style="18" hidden="1" customWidth="1"/>
    <col min="20" max="20" width="4.42578125" style="18" hidden="1" customWidth="1"/>
    <col min="21" max="21" width="7.7109375" style="18" hidden="1" customWidth="1"/>
    <col min="22" max="22" width="4.42578125" style="18" hidden="1" customWidth="1"/>
    <col min="23" max="23" width="7.7109375" style="18" hidden="1" customWidth="1"/>
    <col min="24" max="24" width="4.42578125" style="18" hidden="1" customWidth="1"/>
    <col min="25" max="25" width="7.7109375" style="18" hidden="1" customWidth="1"/>
    <col min="26" max="26" width="4.42578125" style="18" hidden="1" customWidth="1"/>
    <col min="27" max="27" width="7.7109375" style="18" hidden="1" customWidth="1"/>
    <col min="28" max="28" width="4.42578125" style="18" hidden="1" customWidth="1"/>
    <col min="29" max="29" width="7.7109375" style="18" hidden="1" customWidth="1"/>
    <col min="30" max="30" width="4.42578125" style="18" hidden="1" customWidth="1"/>
    <col min="31" max="31" width="7.7109375" style="18" hidden="1" customWidth="1"/>
    <col min="32" max="32" width="4.42578125" style="18" hidden="1" customWidth="1"/>
    <col min="33" max="33" width="7.7109375" style="18" hidden="1" customWidth="1"/>
    <col min="34" max="34" width="4.42578125" style="18" hidden="1" customWidth="1"/>
    <col min="35" max="35" width="7.7109375" style="18" hidden="1" customWidth="1"/>
    <col min="36" max="16384" width="9.140625" style="18"/>
  </cols>
  <sheetData>
    <row r="1" spans="1:35" ht="18.75" customHeight="1" thickTop="1" x14ac:dyDescent="0.2">
      <c r="B1" s="608" t="s">
        <v>214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10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</row>
    <row r="2" spans="1:35" ht="10.5" customHeight="1" x14ac:dyDescent="0.2">
      <c r="B2" s="390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91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</row>
    <row r="3" spans="1:35" ht="16.5" customHeight="1" thickBot="1" x14ac:dyDescent="0.25">
      <c r="B3" s="392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4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</row>
    <row r="4" spans="1:35" ht="9" customHeight="1" thickTop="1" x14ac:dyDescent="0.2">
      <c r="B4" s="338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</row>
    <row r="5" spans="1:35" ht="13.5" customHeight="1" x14ac:dyDescent="0.2">
      <c r="A5" s="21"/>
      <c r="C5" s="334"/>
      <c r="D5" s="594" t="str">
        <f>DANE!N1</f>
        <v>Specjalny Ośrodek Szkolno - Wychowawczy nr 1</v>
      </c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334"/>
      <c r="P5" s="612">
        <f ca="1">TODAY()</f>
        <v>42649</v>
      </c>
      <c r="Q5" s="612"/>
      <c r="R5" s="326"/>
    </row>
    <row r="6" spans="1:35" ht="11.25" customHeight="1" x14ac:dyDescent="0.2">
      <c r="A6" s="21"/>
      <c r="B6" s="21"/>
      <c r="C6" s="21"/>
      <c r="D6" s="317"/>
      <c r="E6" s="317"/>
      <c r="F6" s="317"/>
      <c r="G6" s="317"/>
      <c r="H6" s="317"/>
      <c r="I6" s="327"/>
      <c r="L6" s="317"/>
      <c r="M6" s="317"/>
      <c r="N6" s="317"/>
      <c r="O6" s="317"/>
      <c r="R6" s="326"/>
      <c r="AB6" s="319"/>
      <c r="AC6" s="319"/>
    </row>
    <row r="7" spans="1:35" ht="13.5" customHeight="1" x14ac:dyDescent="0.2">
      <c r="D7" s="595" t="str">
        <f>"ROK SZKOLNY  " &amp; DANE!M2 &amp; " / " &amp; DANE!M2+1</f>
        <v>ROK SZKOLNY  2016 / 2017</v>
      </c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327"/>
      <c r="P7" s="327"/>
      <c r="Q7" s="327"/>
      <c r="R7" s="317"/>
      <c r="S7" s="317"/>
      <c r="T7" s="317"/>
      <c r="U7" s="317"/>
      <c r="AB7" s="319"/>
      <c r="AC7" s="319"/>
    </row>
    <row r="8" spans="1:35" ht="11.25" customHeight="1" x14ac:dyDescent="0.2">
      <c r="A8" s="213"/>
      <c r="B8" s="213"/>
      <c r="D8" s="616" t="str">
        <f ca="1">IF(DANE!$AH$3=DANE!AF3,DANE!AH5,IF(DANE!AG3=DANE!$AF$3,DANE!$AG$5,DANE!AF5))</f>
        <v>wrzesień</v>
      </c>
      <c r="E8" s="616"/>
      <c r="F8" s="615" t="str">
        <f ca="1">IF(DANE!$AH$3=DANE!AF3,DANE!AR3,IF(DANE!AG3=DANE!$AF$3,DANE!AR2,DANE!AR1))</f>
        <v/>
      </c>
      <c r="G8" s="615"/>
      <c r="H8" s="615"/>
      <c r="I8" s="615"/>
      <c r="J8" s="615"/>
      <c r="K8" s="615"/>
      <c r="L8" s="615"/>
      <c r="M8" s="615"/>
      <c r="N8" s="615"/>
      <c r="O8" s="615"/>
      <c r="P8" s="614" t="str">
        <f ca="1">IF(DANE!$AH$3=DANE!AF3,DANE!AP3,IF(DANE!AG3=DANE!$AF$3,DANE!AP2,DANE!AP1))</f>
        <v/>
      </c>
      <c r="Q8" s="614"/>
    </row>
    <row r="9" spans="1:35" ht="16.5" thickBot="1" x14ac:dyDescent="0.25">
      <c r="A9" s="153"/>
      <c r="B9" s="611" t="s">
        <v>213</v>
      </c>
      <c r="C9" s="611"/>
      <c r="D9" s="332"/>
      <c r="G9" s="333"/>
      <c r="H9" s="318" t="str">
        <f>"wskaźnik na dodatki motywacyjne " &amp;DANE!AB3</f>
        <v>wskaźnik na dodatki motywacyjne 0,12</v>
      </c>
      <c r="I9" s="332"/>
      <c r="O9" s="318" t="s">
        <v>191</v>
      </c>
      <c r="P9" s="613">
        <f>DANE!AN1</f>
        <v>0</v>
      </c>
      <c r="Q9" s="613"/>
    </row>
    <row r="10" spans="1:35" ht="15.75" x14ac:dyDescent="0.2">
      <c r="A10" s="493" t="s">
        <v>18</v>
      </c>
      <c r="B10" s="496" t="s">
        <v>138</v>
      </c>
      <c r="C10" s="623" t="s">
        <v>139</v>
      </c>
      <c r="D10" s="602" t="s">
        <v>146</v>
      </c>
      <c r="E10" s="602" t="s">
        <v>147</v>
      </c>
      <c r="F10" s="605" t="s">
        <v>148</v>
      </c>
      <c r="G10" s="617" t="s">
        <v>152</v>
      </c>
      <c r="H10" s="618"/>
      <c r="I10" s="477" t="s">
        <v>149</v>
      </c>
      <c r="J10" s="620" t="s">
        <v>153</v>
      </c>
      <c r="K10" s="621"/>
      <c r="L10" s="621"/>
      <c r="M10" s="622"/>
      <c r="N10" s="597" t="s">
        <v>150</v>
      </c>
      <c r="O10" s="598"/>
      <c r="P10" s="598"/>
      <c r="Q10" s="599"/>
      <c r="R10" s="592" t="s">
        <v>210</v>
      </c>
      <c r="S10" s="593"/>
      <c r="T10" s="592" t="s">
        <v>210</v>
      </c>
      <c r="U10" s="593"/>
      <c r="V10" s="592" t="s">
        <v>211</v>
      </c>
      <c r="W10" s="593"/>
      <c r="X10" s="592" t="s">
        <v>211</v>
      </c>
      <c r="Y10" s="593"/>
      <c r="Z10" s="592" t="s">
        <v>211</v>
      </c>
      <c r="AA10" s="593"/>
      <c r="AB10" s="592" t="s">
        <v>211</v>
      </c>
      <c r="AC10" s="593"/>
      <c r="AD10" s="592" t="s">
        <v>211</v>
      </c>
      <c r="AE10" s="593"/>
      <c r="AF10" s="592" t="s">
        <v>211</v>
      </c>
      <c r="AG10" s="593"/>
      <c r="AH10" s="592" t="s">
        <v>211</v>
      </c>
      <c r="AI10" s="593"/>
    </row>
    <row r="11" spans="1:35" ht="17.25" customHeight="1" x14ac:dyDescent="0.2">
      <c r="A11" s="494"/>
      <c r="B11" s="497"/>
      <c r="C11" s="624"/>
      <c r="D11" s="603"/>
      <c r="E11" s="603"/>
      <c r="F11" s="606"/>
      <c r="G11" s="600"/>
      <c r="H11" s="619"/>
      <c r="I11" s="499"/>
      <c r="J11" s="600" t="s">
        <v>154</v>
      </c>
      <c r="K11" s="601"/>
      <c r="L11" s="626" t="s">
        <v>224</v>
      </c>
      <c r="M11" s="619" t="s">
        <v>155</v>
      </c>
      <c r="N11" s="590" t="s">
        <v>37</v>
      </c>
      <c r="O11" s="596"/>
      <c r="P11" s="590" t="s">
        <v>38</v>
      </c>
      <c r="Q11" s="591"/>
      <c r="R11" s="590" t="s">
        <v>39</v>
      </c>
      <c r="S11" s="591"/>
      <c r="T11" s="590" t="s">
        <v>55</v>
      </c>
      <c r="U11" s="591"/>
      <c r="V11" s="590" t="s">
        <v>37</v>
      </c>
      <c r="W11" s="591"/>
      <c r="X11" s="590" t="s">
        <v>38</v>
      </c>
      <c r="Y11" s="591"/>
      <c r="Z11" s="590" t="s">
        <v>39</v>
      </c>
      <c r="AA11" s="591"/>
      <c r="AB11" s="590" t="s">
        <v>55</v>
      </c>
      <c r="AC11" s="591"/>
      <c r="AD11" s="590" t="s">
        <v>176</v>
      </c>
      <c r="AE11" s="591"/>
      <c r="AF11" s="590" t="s">
        <v>179</v>
      </c>
      <c r="AG11" s="591"/>
      <c r="AH11" s="590" t="s">
        <v>181</v>
      </c>
      <c r="AI11" s="591"/>
    </row>
    <row r="12" spans="1:35" ht="39" customHeight="1" thickBot="1" x14ac:dyDescent="0.25">
      <c r="A12" s="495"/>
      <c r="B12" s="498"/>
      <c r="C12" s="625"/>
      <c r="D12" s="604"/>
      <c r="E12" s="604"/>
      <c r="F12" s="607"/>
      <c r="G12" s="170" t="s">
        <v>70</v>
      </c>
      <c r="H12" s="171" t="s">
        <v>71</v>
      </c>
      <c r="I12" s="499"/>
      <c r="J12" s="172" t="s">
        <v>85</v>
      </c>
      <c r="K12" s="159" t="s">
        <v>98</v>
      </c>
      <c r="L12" s="627"/>
      <c r="M12" s="628"/>
      <c r="N12" s="335" t="s">
        <v>151</v>
      </c>
      <c r="O12" s="337" t="s">
        <v>84</v>
      </c>
      <c r="P12" s="335" t="str">
        <f>$N$12</f>
        <v>poz. w
tabeli</v>
      </c>
      <c r="Q12" s="336" t="str">
        <f>$O$12</f>
        <v>kwota</v>
      </c>
      <c r="R12" s="335" t="str">
        <f>$N$12</f>
        <v>poz. w
tabeli</v>
      </c>
      <c r="S12" s="336" t="str">
        <f>$O$12</f>
        <v>kwota</v>
      </c>
      <c r="T12" s="335" t="str">
        <f>$N$12</f>
        <v>poz. w
tabeli</v>
      </c>
      <c r="U12" s="336" t="str">
        <f>$O$12</f>
        <v>kwota</v>
      </c>
      <c r="V12" s="335" t="str">
        <f>$N$12</f>
        <v>poz. w
tabeli</v>
      </c>
      <c r="W12" s="336" t="str">
        <f>$O$12</f>
        <v>kwota</v>
      </c>
      <c r="X12" s="335" t="str">
        <f>$N$12</f>
        <v>poz. w
tabeli</v>
      </c>
      <c r="Y12" s="336" t="str">
        <f>$O$12</f>
        <v>kwota</v>
      </c>
      <c r="Z12" s="335" t="str">
        <f>$N$12</f>
        <v>poz. w
tabeli</v>
      </c>
      <c r="AA12" s="336" t="str">
        <f>$O$12</f>
        <v>kwota</v>
      </c>
      <c r="AB12" s="335" t="str">
        <f>$N$12</f>
        <v>poz. w
tabeli</v>
      </c>
      <c r="AC12" s="336" t="str">
        <f>$O$12</f>
        <v>kwota</v>
      </c>
      <c r="AD12" s="335" t="str">
        <f>$N$12</f>
        <v>poz. w
tabeli</v>
      </c>
      <c r="AE12" s="336" t="str">
        <f>$O$12</f>
        <v>kwota</v>
      </c>
      <c r="AF12" s="335" t="str">
        <f>$N$12</f>
        <v>poz. w
tabeli</v>
      </c>
      <c r="AG12" s="336" t="str">
        <f>$O$12</f>
        <v>kwota</v>
      </c>
      <c r="AH12" s="335" t="str">
        <f>$N$12</f>
        <v>poz. w
tabeli</v>
      </c>
      <c r="AI12" s="336" t="str">
        <f>$O$12</f>
        <v>kwota</v>
      </c>
    </row>
    <row r="13" spans="1:35" ht="9.75" customHeight="1" thickBot="1" x14ac:dyDescent="0.25">
      <c r="A13" s="24"/>
      <c r="B13" s="24"/>
      <c r="C13" s="180">
        <v>1</v>
      </c>
      <c r="D13" s="181">
        <f t="shared" ref="D13:M13" si="0">C13+1</f>
        <v>2</v>
      </c>
      <c r="E13" s="181">
        <f>D13+1</f>
        <v>3</v>
      </c>
      <c r="F13" s="182">
        <f t="shared" si="0"/>
        <v>4</v>
      </c>
      <c r="G13" s="180">
        <f>F13+1</f>
        <v>5</v>
      </c>
      <c r="H13" s="182">
        <f>G13+1</f>
        <v>6</v>
      </c>
      <c r="I13" s="183">
        <f>H13+1</f>
        <v>7</v>
      </c>
      <c r="J13" s="180">
        <f t="shared" si="0"/>
        <v>8</v>
      </c>
      <c r="K13" s="181">
        <f t="shared" si="0"/>
        <v>9</v>
      </c>
      <c r="L13" s="181">
        <f t="shared" si="0"/>
        <v>10</v>
      </c>
      <c r="M13" s="182">
        <f t="shared" si="0"/>
        <v>11</v>
      </c>
      <c r="N13" s="184">
        <f t="shared" ref="N13:AC13" si="1">M13+1</f>
        <v>12</v>
      </c>
      <c r="O13" s="185">
        <f t="shared" si="1"/>
        <v>13</v>
      </c>
      <c r="P13" s="184">
        <f t="shared" si="1"/>
        <v>14</v>
      </c>
      <c r="Q13" s="186">
        <f t="shared" si="1"/>
        <v>15</v>
      </c>
      <c r="R13" s="187">
        <f t="shared" si="1"/>
        <v>16</v>
      </c>
      <c r="S13" s="186">
        <f t="shared" si="1"/>
        <v>17</v>
      </c>
      <c r="T13" s="187">
        <f>S13+1</f>
        <v>18</v>
      </c>
      <c r="U13" s="186">
        <f>T13+1</f>
        <v>19</v>
      </c>
      <c r="V13" s="184">
        <f>S13+1</f>
        <v>18</v>
      </c>
      <c r="W13" s="186">
        <f t="shared" si="1"/>
        <v>19</v>
      </c>
      <c r="X13" s="184">
        <f t="shared" si="1"/>
        <v>20</v>
      </c>
      <c r="Y13" s="186">
        <f t="shared" si="1"/>
        <v>21</v>
      </c>
      <c r="Z13" s="184">
        <f t="shared" si="1"/>
        <v>22</v>
      </c>
      <c r="AA13" s="186">
        <f t="shared" si="1"/>
        <v>23</v>
      </c>
      <c r="AB13" s="187">
        <f t="shared" si="1"/>
        <v>24</v>
      </c>
      <c r="AC13" s="186">
        <f t="shared" si="1"/>
        <v>25</v>
      </c>
      <c r="AD13" s="184">
        <f t="shared" ref="AD13:AI13" si="2">AC13+1</f>
        <v>26</v>
      </c>
      <c r="AE13" s="186">
        <f t="shared" si="2"/>
        <v>27</v>
      </c>
      <c r="AF13" s="184">
        <f t="shared" si="2"/>
        <v>28</v>
      </c>
      <c r="AG13" s="186">
        <f t="shared" si="2"/>
        <v>29</v>
      </c>
      <c r="AH13" s="187">
        <f t="shared" si="2"/>
        <v>30</v>
      </c>
      <c r="AI13" s="186">
        <f t="shared" si="2"/>
        <v>31</v>
      </c>
    </row>
    <row r="14" spans="1:35" ht="20.100000000000001" customHeight="1" thickBot="1" x14ac:dyDescent="0.25">
      <c r="A14" s="27"/>
      <c r="B14" s="27">
        <v>0</v>
      </c>
      <c r="C14" s="165" t="s">
        <v>102</v>
      </c>
      <c r="D14" s="166"/>
      <c r="E14" s="166"/>
      <c r="F14" s="105"/>
      <c r="G14" s="106"/>
      <c r="H14" s="173"/>
      <c r="I14" s="30">
        <f>SUM(I15:I164)</f>
        <v>0</v>
      </c>
      <c r="J14" s="174"/>
      <c r="K14" s="175"/>
      <c r="L14" s="32">
        <f ca="1">SUM(L15:L164)</f>
        <v>0</v>
      </c>
      <c r="M14" s="31">
        <f>SUM(M15:M164)</f>
        <v>0</v>
      </c>
      <c r="N14" s="176"/>
      <c r="O14" s="177">
        <f>SUM(O15:O164)</f>
        <v>0</v>
      </c>
      <c r="P14" s="176"/>
      <c r="Q14" s="178">
        <f>SUM(Q15:Q164)</f>
        <v>0</v>
      </c>
      <c r="R14" s="179"/>
      <c r="S14" s="178">
        <f t="shared" ref="S14:AC14" si="3">SUM(S15:S164)</f>
        <v>0</v>
      </c>
      <c r="T14" s="179"/>
      <c r="U14" s="178">
        <f>SUM(U15:U164)</f>
        <v>0</v>
      </c>
      <c r="V14" s="176"/>
      <c r="W14" s="31">
        <f t="shared" si="3"/>
        <v>0</v>
      </c>
      <c r="X14" s="176"/>
      <c r="Y14" s="178">
        <f t="shared" si="3"/>
        <v>0</v>
      </c>
      <c r="Z14" s="176"/>
      <c r="AA14" s="178">
        <f t="shared" si="3"/>
        <v>0</v>
      </c>
      <c r="AB14" s="179"/>
      <c r="AC14" s="178">
        <f t="shared" si="3"/>
        <v>0</v>
      </c>
      <c r="AD14" s="176"/>
      <c r="AE14" s="178">
        <f>SUM(AE15:AE164)</f>
        <v>0</v>
      </c>
      <c r="AF14" s="176"/>
      <c r="AG14" s="178">
        <f>SUM(AG15:AG164)</f>
        <v>0</v>
      </c>
      <c r="AH14" s="179"/>
      <c r="AI14" s="178">
        <f>SUM(AI15:AI164)</f>
        <v>0</v>
      </c>
    </row>
    <row r="15" spans="1:35" s="36" customFormat="1" x14ac:dyDescent="0.2">
      <c r="A15" s="37">
        <f>DANE!C9</f>
        <v>1</v>
      </c>
      <c r="B15" s="74">
        <f>B14+1</f>
        <v>1</v>
      </c>
      <c r="C15" s="167" t="str">
        <f>IF(OR(DANE!D9="",DANE!G9=0,DANE!R9=DANE!$A$33,DANE!R9=DANE!$A$34,DANE!R9=DANE!$A$35,DANE!R9=DANE!$A$36),"",DANE!D9)</f>
        <v/>
      </c>
      <c r="D15" s="168" t="str">
        <f>IF(C15="","",DANE!O9)</f>
        <v/>
      </c>
      <c r="E15" s="214" t="str">
        <f>IF(C15="","",DANE!W9)</f>
        <v/>
      </c>
      <c r="F15" s="215" t="str">
        <f>IF(C15="","",DANE!Y9)</f>
        <v/>
      </c>
      <c r="G15" s="216" t="str">
        <f>IF(C15="","",DANE!P9)</f>
        <v/>
      </c>
      <c r="H15" s="217" t="str">
        <f>IF(C15="","",DANE!Q9)</f>
        <v/>
      </c>
      <c r="I15" s="68" t="str">
        <f>IF(C15="","",DANE!AB9)</f>
        <v/>
      </c>
      <c r="J15" s="218" t="str">
        <f>IF(C15="","",DANE!AC9)</f>
        <v/>
      </c>
      <c r="K15" s="219" t="str">
        <f>IF(C15="","",DANE!AD9)</f>
        <v/>
      </c>
      <c r="L15" s="220" t="str">
        <f ca="1">IF(OR(C15="",DANE!AI9=""),"",DANE!AI9)</f>
        <v/>
      </c>
      <c r="M15" s="221" t="str">
        <f>IF(OR(C15="",DANE!AJ9=""),"",DANE!AJ9)</f>
        <v/>
      </c>
      <c r="N15" s="222" t="str">
        <f>IF(OR(C15="",DANE!AK9=""),"",DANE!AK9)</f>
        <v/>
      </c>
      <c r="O15" s="223" t="str">
        <f>IF(OR(C15="",DANE!AM9=0),"",DANE!AM9)</f>
        <v/>
      </c>
      <c r="P15" s="222" t="str">
        <f>IF(OR(C15="",DANE!AO9=""),"",DANE!AO9)</f>
        <v/>
      </c>
      <c r="Q15" s="224" t="str">
        <f>IF(OR(C15="",DANE!AQ9=0),"",DANE!AQ9)</f>
        <v/>
      </c>
      <c r="R15" s="225" t="str">
        <f>IF(OR(C15="",DANE!AS9=""),"",DANE!AS9)</f>
        <v/>
      </c>
      <c r="S15" s="224" t="str">
        <f>IF(OR(C15="",DANE!AU9=0),"",DANE!AU9)</f>
        <v/>
      </c>
      <c r="T15" s="225" t="str">
        <f>IF(OR(E15="",DANE!AW9=""),"",DANE!AW9)</f>
        <v/>
      </c>
      <c r="U15" s="224" t="str">
        <f>IF(OR(E15="",DANE!AY9=0),"",DANE!AY9)</f>
        <v/>
      </c>
      <c r="V15" s="222" t="str">
        <f>IF(OR(C15="",DANE!BC9=""),"",DANE!BC9)</f>
        <v/>
      </c>
      <c r="W15" s="224" t="str">
        <f>IF(OR(C15="",DANE!BE9=0),"",DANE!BE9)</f>
        <v/>
      </c>
      <c r="X15" s="222" t="str">
        <f>IF(OR(C15="",DANE!BG9=""),"",DANE!BG9)</f>
        <v/>
      </c>
      <c r="Y15" s="224" t="str">
        <f>IF(OR(C15="",DANE!BI9=0),"",DANE!BI9)</f>
        <v/>
      </c>
      <c r="Z15" s="222" t="str">
        <f>IF(OR(C15="",DANE!BK9=""),"",DANE!BK9)</f>
        <v/>
      </c>
      <c r="AA15" s="224" t="str">
        <f>IF(OR(C15="",DANE!BM9=0),"",DANE!BM9)</f>
        <v/>
      </c>
      <c r="AB15" s="225" t="str">
        <f>IF(OR(C15="",DANE!BO9=""),"",DANE!BO9)</f>
        <v/>
      </c>
      <c r="AC15" s="224" t="str">
        <f>IF(OR(C15="",DANE!BQ9=0),"",DANE!BQ9)</f>
        <v/>
      </c>
      <c r="AD15" s="222" t="str">
        <f>IF(OR(G15="",DANE!BS9=""),"",DANE!BS9)</f>
        <v/>
      </c>
      <c r="AE15" s="224" t="str">
        <f>IF(OR(G15="",DANE!BU9=0),"",DANE!BU9)</f>
        <v/>
      </c>
      <c r="AF15" s="225" t="str">
        <f>IF(OR(G15="",DANE!BW9=""),"",DANE!BW9)</f>
        <v/>
      </c>
      <c r="AG15" s="224" t="str">
        <f>IF(OR(G15="",DANE!BY9=0),"",DANE!BY9)</f>
        <v/>
      </c>
      <c r="AH15" s="225" t="str">
        <f>IF(OR(I15="",DANE!CA9=""),"",DANE!CA9)</f>
        <v/>
      </c>
      <c r="AI15" s="224" t="str">
        <f>IF(OR(I15="",DANE!CC9=0),"",DANE!CC9)</f>
        <v/>
      </c>
    </row>
    <row r="16" spans="1:35" s="36" customFormat="1" x14ac:dyDescent="0.2">
      <c r="A16" s="37">
        <f>DANE!C10</f>
        <v>2</v>
      </c>
      <c r="B16" s="74">
        <f t="shared" ref="B16:B79" si="4">B15+1</f>
        <v>2</v>
      </c>
      <c r="C16" s="167" t="str">
        <f>IF(OR(DANE!D10="",DANE!G10=0,DANE!R10=DANE!$A$33,DANE!R10=DANE!$A$34,DANE!R10=DANE!$A$35,DANE!R10=DANE!$A$36),"",DANE!D10)</f>
        <v/>
      </c>
      <c r="D16" s="169" t="str">
        <f>IF(C16="","",DANE!O10)</f>
        <v/>
      </c>
      <c r="E16" s="214" t="str">
        <f>IF(C16="","",DANE!W10)</f>
        <v/>
      </c>
      <c r="F16" s="215" t="str">
        <f>IF(C16="","",DANE!Y10)</f>
        <v/>
      </c>
      <c r="G16" s="226" t="str">
        <f>IF(C16="","",DANE!P10)</f>
        <v/>
      </c>
      <c r="H16" s="227" t="str">
        <f>IF(C16="","",DANE!Q10)</f>
        <v/>
      </c>
      <c r="I16" s="68" t="str">
        <f>IF(C16="","",DANE!AB10)</f>
        <v/>
      </c>
      <c r="J16" s="228" t="str">
        <f>IF(C16="","",DANE!AC10)</f>
        <v/>
      </c>
      <c r="K16" s="229" t="str">
        <f>IF(C16="","",DANE!AD10)</f>
        <v/>
      </c>
      <c r="L16" s="220" t="str">
        <f ca="1">IF(OR(C16="",DANE!AI10=""),"",DANE!AI10)</f>
        <v/>
      </c>
      <c r="M16" s="230" t="str">
        <f>IF(OR(C16="",DANE!AJ10=""),"",DANE!AJ10)</f>
        <v/>
      </c>
      <c r="N16" s="231" t="str">
        <f>IF(OR(C16="",DANE!AK10=""),"",DANE!AK10)</f>
        <v/>
      </c>
      <c r="O16" s="232" t="str">
        <f>IF(OR(C16="",DANE!AM10=0),"",DANE!AM10)</f>
        <v/>
      </c>
      <c r="P16" s="231" t="str">
        <f>IF(OR(C16="",DANE!AO10=""),"",DANE!AO10)</f>
        <v/>
      </c>
      <c r="Q16" s="233" t="str">
        <f>IF(OR(C16="",DANE!AQ10=0),"",DANE!AQ10)</f>
        <v/>
      </c>
      <c r="R16" s="234" t="str">
        <f>IF(OR(C16="",DANE!AS10=""),"",DANE!AS10)</f>
        <v/>
      </c>
      <c r="S16" s="233" t="str">
        <f>IF(OR(C16="",DANE!AU10=0),"",DANE!AU10)</f>
        <v/>
      </c>
      <c r="T16" s="225" t="str">
        <f>IF(OR(E16="",DANE!AW10=""),"",DANE!AW10)</f>
        <v/>
      </c>
      <c r="U16" s="224" t="str">
        <f>IF(OR(E16="",DANE!AY10=0),"",DANE!AY10)</f>
        <v/>
      </c>
      <c r="V16" s="231" t="str">
        <f>IF(OR(C16="",DANE!BC10=""),"",DANE!BC10)</f>
        <v/>
      </c>
      <c r="W16" s="233" t="str">
        <f>IF(OR(C16="",DANE!BE10=0),"",DANE!BE10)</f>
        <v/>
      </c>
      <c r="X16" s="231" t="str">
        <f>IF(OR(C16="",DANE!BG10=""),"",DANE!BG10)</f>
        <v/>
      </c>
      <c r="Y16" s="233" t="str">
        <f>IF(OR(C16="",DANE!BI10=0),"",DANE!BI10)</f>
        <v/>
      </c>
      <c r="Z16" s="222" t="str">
        <f>IF(OR(C16="",DANE!BK10=""),"",DANE!BK10)</f>
        <v/>
      </c>
      <c r="AA16" s="224" t="str">
        <f>IF(OR(C16="",DANE!BM10=0),"",DANE!BM10)</f>
        <v/>
      </c>
      <c r="AB16" s="225" t="str">
        <f>IF(OR(C16="",DANE!BO10=""),"",DANE!BO10)</f>
        <v/>
      </c>
      <c r="AC16" s="224" t="str">
        <f>IF(OR(C16="",DANE!BQ10=0),"",DANE!BQ10)</f>
        <v/>
      </c>
      <c r="AD16" s="222" t="str">
        <f>IF(OR(G16="",DANE!BS10=""),"",DANE!BS10)</f>
        <v/>
      </c>
      <c r="AE16" s="224" t="str">
        <f>IF(OR(G16="",DANE!BU10=0),"",DANE!BU10)</f>
        <v/>
      </c>
      <c r="AF16" s="225" t="str">
        <f>IF(OR(G16="",DANE!BW10=""),"",DANE!BW10)</f>
        <v/>
      </c>
      <c r="AG16" s="224" t="str">
        <f>IF(OR(G16="",DANE!BY10=0),"",DANE!BY10)</f>
        <v/>
      </c>
      <c r="AH16" s="225" t="str">
        <f>IF(OR(I16="",DANE!CA10=""),"",DANE!CA10)</f>
        <v/>
      </c>
      <c r="AI16" s="224" t="str">
        <f>IF(OR(I16="",DANE!CC10=0),"",DANE!CC10)</f>
        <v/>
      </c>
    </row>
    <row r="17" spans="1:35" s="36" customFormat="1" x14ac:dyDescent="0.2">
      <c r="A17" s="37">
        <f>DANE!C11</f>
        <v>3</v>
      </c>
      <c r="B17" s="74">
        <f t="shared" si="4"/>
        <v>3</v>
      </c>
      <c r="C17" s="167" t="str">
        <f>IF(OR(DANE!D11="",DANE!G11=0,DANE!R11=DANE!$A$33,DANE!R11=DANE!$A$34,DANE!R11=DANE!$A$35,DANE!R11=DANE!$A$36),"",DANE!D11)</f>
        <v/>
      </c>
      <c r="D17" s="169" t="str">
        <f>IF(C17="","",DANE!O11)</f>
        <v/>
      </c>
      <c r="E17" s="214" t="str">
        <f>IF(C17="","",DANE!W11)</f>
        <v/>
      </c>
      <c r="F17" s="215" t="str">
        <f>IF(C17="","",DANE!Y11)</f>
        <v/>
      </c>
      <c r="G17" s="226" t="str">
        <f>IF(C17="","",DANE!P11)</f>
        <v/>
      </c>
      <c r="H17" s="227" t="str">
        <f>IF(C17="","",DANE!Q11)</f>
        <v/>
      </c>
      <c r="I17" s="68" t="str">
        <f>IF(C17="","",DANE!AB11)</f>
        <v/>
      </c>
      <c r="J17" s="228" t="str">
        <f>IF(C17="","",DANE!AC11)</f>
        <v/>
      </c>
      <c r="K17" s="229" t="str">
        <f>IF(C17="","",DANE!AD11)</f>
        <v/>
      </c>
      <c r="L17" s="220" t="str">
        <f ca="1">IF(OR(C17="",DANE!AI11=""),"",DANE!AI11)</f>
        <v/>
      </c>
      <c r="M17" s="230" t="str">
        <f>IF(OR(C17="",DANE!AJ11=""),"",DANE!AJ11)</f>
        <v/>
      </c>
      <c r="N17" s="231" t="str">
        <f>IF(OR(C17="",DANE!AK11=""),"",DANE!AK11)</f>
        <v/>
      </c>
      <c r="O17" s="232" t="str">
        <f>IF(OR(C17="",DANE!AM11=0),"",DANE!AM11)</f>
        <v/>
      </c>
      <c r="P17" s="231" t="str">
        <f>IF(OR(C17="",DANE!AO11=""),"",DANE!AO11)</f>
        <v/>
      </c>
      <c r="Q17" s="233" t="str">
        <f>IF(OR(C17="",DANE!AQ11=0),"",DANE!AQ11)</f>
        <v/>
      </c>
      <c r="R17" s="234" t="str">
        <f>IF(OR(C17="",DANE!AS11=""),"",DANE!AS11)</f>
        <v/>
      </c>
      <c r="S17" s="233" t="str">
        <f>IF(OR(C17="",DANE!AU11=0),"",DANE!AU11)</f>
        <v/>
      </c>
      <c r="T17" s="225" t="str">
        <f>IF(OR(E17="",DANE!AW11=""),"",DANE!AW11)</f>
        <v/>
      </c>
      <c r="U17" s="224" t="str">
        <f>IF(OR(E17="",DANE!AY11=0),"",DANE!AY11)</f>
        <v/>
      </c>
      <c r="V17" s="231" t="str">
        <f>IF(OR(C17="",DANE!BC11=""),"",DANE!BC11)</f>
        <v/>
      </c>
      <c r="W17" s="233" t="str">
        <f>IF(OR(C17="",DANE!BE11=0),"",DANE!BE11)</f>
        <v/>
      </c>
      <c r="X17" s="231" t="str">
        <f>IF(OR(C17="",DANE!BG11=""),"",DANE!BG11)</f>
        <v/>
      </c>
      <c r="Y17" s="233" t="str">
        <f>IF(OR(C17="",DANE!BI11=0),"",DANE!BI11)</f>
        <v/>
      </c>
      <c r="Z17" s="222" t="str">
        <f>IF(OR(C17="",DANE!BK11=""),"",DANE!BK11)</f>
        <v/>
      </c>
      <c r="AA17" s="224" t="str">
        <f>IF(OR(C17="",DANE!BM11=0),"",DANE!BM11)</f>
        <v/>
      </c>
      <c r="AB17" s="225" t="str">
        <f>IF(OR(C17="",DANE!BO11=""),"",DANE!BO11)</f>
        <v/>
      </c>
      <c r="AC17" s="224" t="str">
        <f>IF(OR(C17="",DANE!BQ11=0),"",DANE!BQ11)</f>
        <v/>
      </c>
      <c r="AD17" s="222" t="str">
        <f>IF(OR(G17="",DANE!BS11=""),"",DANE!BS11)</f>
        <v/>
      </c>
      <c r="AE17" s="224" t="str">
        <f>IF(OR(G17="",DANE!BU11=0),"",DANE!BU11)</f>
        <v/>
      </c>
      <c r="AF17" s="225" t="str">
        <f>IF(OR(G17="",DANE!BW11=""),"",DANE!BW11)</f>
        <v/>
      </c>
      <c r="AG17" s="224" t="str">
        <f>IF(OR(G17="",DANE!BY11=0),"",DANE!BY11)</f>
        <v/>
      </c>
      <c r="AH17" s="225" t="str">
        <f>IF(OR(I17="",DANE!CA11=""),"",DANE!CA11)</f>
        <v/>
      </c>
      <c r="AI17" s="224" t="str">
        <f>IF(OR(I17="",DANE!CC11=0),"",DANE!CC11)</f>
        <v/>
      </c>
    </row>
    <row r="18" spans="1:35" s="36" customFormat="1" x14ac:dyDescent="0.2">
      <c r="A18" s="37">
        <f>DANE!C12</f>
        <v>4</v>
      </c>
      <c r="B18" s="74">
        <f t="shared" si="4"/>
        <v>4</v>
      </c>
      <c r="C18" s="167" t="str">
        <f>IF(OR(DANE!D12="",DANE!G12=0,DANE!R12=DANE!$A$33,DANE!R12=DANE!$A$34,DANE!R12=DANE!$A$35,DANE!R12=DANE!$A$36),"",DANE!D12)</f>
        <v/>
      </c>
      <c r="D18" s="169" t="str">
        <f>IF(C18="","",DANE!O12)</f>
        <v/>
      </c>
      <c r="E18" s="214" t="str">
        <f>IF(C18="","",DANE!W12)</f>
        <v/>
      </c>
      <c r="F18" s="215" t="str">
        <f>IF(C18="","",DANE!Y12)</f>
        <v/>
      </c>
      <c r="G18" s="226" t="str">
        <f>IF(C18="","",DANE!P12)</f>
        <v/>
      </c>
      <c r="H18" s="227" t="str">
        <f>IF(C18="","",DANE!Q12)</f>
        <v/>
      </c>
      <c r="I18" s="68" t="str">
        <f>IF(C18="","",DANE!AB12)</f>
        <v/>
      </c>
      <c r="J18" s="228" t="str">
        <f>IF(C18="","",DANE!AC12)</f>
        <v/>
      </c>
      <c r="K18" s="229" t="str">
        <f>IF(C18="","",DANE!AD12)</f>
        <v/>
      </c>
      <c r="L18" s="220" t="str">
        <f ca="1">IF(OR(C18="",DANE!AI12=""),"",DANE!AI12)</f>
        <v/>
      </c>
      <c r="M18" s="230" t="str">
        <f>IF(OR(C18="",DANE!AJ12=""),"",DANE!AJ12)</f>
        <v/>
      </c>
      <c r="N18" s="231" t="str">
        <f>IF(OR(C18="",DANE!AK12=""),"",DANE!AK12)</f>
        <v/>
      </c>
      <c r="O18" s="232" t="str">
        <f>IF(OR(C18="",DANE!AM12=0),"",DANE!AM12)</f>
        <v/>
      </c>
      <c r="P18" s="231" t="str">
        <f>IF(OR(C18="",DANE!AO12=""),"",DANE!AO12)</f>
        <v/>
      </c>
      <c r="Q18" s="233" t="str">
        <f>IF(OR(C18="",DANE!AQ12=0),"",DANE!AQ12)</f>
        <v/>
      </c>
      <c r="R18" s="234" t="str">
        <f>IF(OR(C18="",DANE!AS12=""),"",DANE!AS12)</f>
        <v/>
      </c>
      <c r="S18" s="233" t="str">
        <f>IF(OR(C18="",DANE!AU12=0),"",DANE!AU12)</f>
        <v/>
      </c>
      <c r="T18" s="225" t="str">
        <f>IF(OR(E18="",DANE!AW12=""),"",DANE!AW12)</f>
        <v/>
      </c>
      <c r="U18" s="224" t="str">
        <f>IF(OR(E18="",DANE!AY12=0),"",DANE!AY12)</f>
        <v/>
      </c>
      <c r="V18" s="231" t="str">
        <f>IF(OR(C18="",DANE!BC12=""),"",DANE!BC12)</f>
        <v/>
      </c>
      <c r="W18" s="233" t="str">
        <f>IF(OR(C18="",DANE!BE12=0),"",DANE!BE12)</f>
        <v/>
      </c>
      <c r="X18" s="231" t="str">
        <f>IF(OR(C18="",DANE!BG12=""),"",DANE!BG12)</f>
        <v/>
      </c>
      <c r="Y18" s="233" t="str">
        <f>IF(OR(C18="",DANE!BI12=0),"",DANE!BI12)</f>
        <v/>
      </c>
      <c r="Z18" s="222" t="str">
        <f>IF(OR(C18="",DANE!BK12=""),"",DANE!BK12)</f>
        <v/>
      </c>
      <c r="AA18" s="224" t="str">
        <f>IF(OR(C18="",DANE!BM12=0),"",DANE!BM12)</f>
        <v/>
      </c>
      <c r="AB18" s="225" t="str">
        <f>IF(OR(C18="",DANE!BO12=""),"",DANE!BO12)</f>
        <v/>
      </c>
      <c r="AC18" s="224" t="str">
        <f>IF(OR(C18="",DANE!BQ12=0),"",DANE!BQ12)</f>
        <v/>
      </c>
      <c r="AD18" s="222" t="str">
        <f>IF(OR(G18="",DANE!BS12=""),"",DANE!BS12)</f>
        <v/>
      </c>
      <c r="AE18" s="224" t="str">
        <f>IF(OR(G18="",DANE!BU12=0),"",DANE!BU12)</f>
        <v/>
      </c>
      <c r="AF18" s="225" t="str">
        <f>IF(OR(G18="",DANE!BW12=""),"",DANE!BW12)</f>
        <v/>
      </c>
      <c r="AG18" s="224" t="str">
        <f>IF(OR(G18="",DANE!BY12=0),"",DANE!BY12)</f>
        <v/>
      </c>
      <c r="AH18" s="225" t="str">
        <f>IF(OR(I18="",DANE!CA12=""),"",DANE!CA12)</f>
        <v/>
      </c>
      <c r="AI18" s="224" t="str">
        <f>IF(OR(I18="",DANE!CC12=0),"",DANE!CC12)</f>
        <v/>
      </c>
    </row>
    <row r="19" spans="1:35" s="36" customFormat="1" x14ac:dyDescent="0.2">
      <c r="A19" s="37">
        <f>DANE!C13</f>
        <v>5</v>
      </c>
      <c r="B19" s="74">
        <f t="shared" si="4"/>
        <v>5</v>
      </c>
      <c r="C19" s="167" t="str">
        <f>IF(OR(DANE!D13="",DANE!G13=0,DANE!R13=DANE!$A$33,DANE!R13=DANE!$A$34,DANE!R13=DANE!$A$35,DANE!R13=DANE!$A$36),"",DANE!D13)</f>
        <v/>
      </c>
      <c r="D19" s="169" t="str">
        <f>IF(C19="","",DANE!O13)</f>
        <v/>
      </c>
      <c r="E19" s="214" t="str">
        <f>IF(C19="","",DANE!W13)</f>
        <v/>
      </c>
      <c r="F19" s="215" t="str">
        <f>IF(C19="","",DANE!Y13)</f>
        <v/>
      </c>
      <c r="G19" s="226" t="str">
        <f>IF(C19="","",DANE!P13)</f>
        <v/>
      </c>
      <c r="H19" s="227" t="str">
        <f>IF(C19="","",DANE!Q13)</f>
        <v/>
      </c>
      <c r="I19" s="68" t="str">
        <f>IF(C19="","",DANE!AB13)</f>
        <v/>
      </c>
      <c r="J19" s="228" t="str">
        <f>IF(C19="","",DANE!AC13)</f>
        <v/>
      </c>
      <c r="K19" s="229" t="str">
        <f>IF(C19="","",DANE!AD13)</f>
        <v/>
      </c>
      <c r="L19" s="220" t="str">
        <f ca="1">IF(OR(C19="",DANE!AI13=""),"",DANE!AI13)</f>
        <v/>
      </c>
      <c r="M19" s="230" t="str">
        <f>IF(OR(C19="",DANE!AJ13=""),"",DANE!AJ13)</f>
        <v/>
      </c>
      <c r="N19" s="231" t="str">
        <f>IF(OR(C19="",DANE!AK13=""),"",DANE!AK13)</f>
        <v/>
      </c>
      <c r="O19" s="232" t="str">
        <f>IF(OR(C19="",DANE!AM13=0),"",DANE!AM13)</f>
        <v/>
      </c>
      <c r="P19" s="231" t="str">
        <f>IF(OR(C19="",DANE!AO13=""),"",DANE!AO13)</f>
        <v/>
      </c>
      <c r="Q19" s="233" t="str">
        <f>IF(OR(C19="",DANE!AQ13=0),"",DANE!AQ13)</f>
        <v/>
      </c>
      <c r="R19" s="234" t="str">
        <f>IF(OR(C19="",DANE!AS13=""),"",DANE!AS13)</f>
        <v/>
      </c>
      <c r="S19" s="233" t="str">
        <f>IF(OR(C19="",DANE!AU13=0),"",DANE!AU13)</f>
        <v/>
      </c>
      <c r="T19" s="225" t="str">
        <f>IF(OR(E19="",DANE!AW13=""),"",DANE!AW13)</f>
        <v/>
      </c>
      <c r="U19" s="224" t="str">
        <f>IF(OR(E19="",DANE!AY13=0),"",DANE!AY13)</f>
        <v/>
      </c>
      <c r="V19" s="231" t="str">
        <f>IF(OR(C19="",DANE!BC13=""),"",DANE!BC13)</f>
        <v/>
      </c>
      <c r="W19" s="233" t="str">
        <f>IF(OR(C19="",DANE!BE13=0),"",DANE!BE13)</f>
        <v/>
      </c>
      <c r="X19" s="231" t="str">
        <f>IF(OR(C19="",DANE!BG13=""),"",DANE!BG13)</f>
        <v/>
      </c>
      <c r="Y19" s="233" t="str">
        <f>IF(OR(C19="",DANE!BI13=0),"",DANE!BI13)</f>
        <v/>
      </c>
      <c r="Z19" s="222" t="str">
        <f>IF(OR(C19="",DANE!BK13=""),"",DANE!BK13)</f>
        <v/>
      </c>
      <c r="AA19" s="224" t="str">
        <f>IF(OR(C19="",DANE!BM13=0),"",DANE!BM13)</f>
        <v/>
      </c>
      <c r="AB19" s="225" t="str">
        <f>IF(OR(C19="",DANE!BO13=""),"",DANE!BO13)</f>
        <v/>
      </c>
      <c r="AC19" s="224" t="str">
        <f>IF(OR(C19="",DANE!BQ13=0),"",DANE!BQ13)</f>
        <v/>
      </c>
      <c r="AD19" s="222" t="str">
        <f>IF(OR(G19="",DANE!BS13=""),"",DANE!BS13)</f>
        <v/>
      </c>
      <c r="AE19" s="224" t="str">
        <f>IF(OR(G19="",DANE!BU13=0),"",DANE!BU13)</f>
        <v/>
      </c>
      <c r="AF19" s="225" t="str">
        <f>IF(OR(G19="",DANE!BW13=""),"",DANE!BW13)</f>
        <v/>
      </c>
      <c r="AG19" s="224" t="str">
        <f>IF(OR(G19="",DANE!BY13=0),"",DANE!BY13)</f>
        <v/>
      </c>
      <c r="AH19" s="225" t="str">
        <f>IF(OR(I19="",DANE!CA13=""),"",DANE!CA13)</f>
        <v/>
      </c>
      <c r="AI19" s="224" t="str">
        <f>IF(OR(I19="",DANE!CC13=0),"",DANE!CC13)</f>
        <v/>
      </c>
    </row>
    <row r="20" spans="1:35" s="36" customFormat="1" x14ac:dyDescent="0.2">
      <c r="A20" s="37">
        <f>DANE!C14</f>
        <v>6</v>
      </c>
      <c r="B20" s="74">
        <f t="shared" si="4"/>
        <v>6</v>
      </c>
      <c r="C20" s="167" t="str">
        <f>IF(OR(DANE!D14="",DANE!G14=0,DANE!R14=DANE!$A$33,DANE!R14=DANE!$A$34,DANE!R14=DANE!$A$35,DANE!R14=DANE!$A$36),"",DANE!D14)</f>
        <v/>
      </c>
      <c r="D20" s="169" t="str">
        <f>IF(C20="","",DANE!O14)</f>
        <v/>
      </c>
      <c r="E20" s="214" t="str">
        <f>IF(C20="","",DANE!W14)</f>
        <v/>
      </c>
      <c r="F20" s="215" t="str">
        <f>IF(C20="","",DANE!Y14)</f>
        <v/>
      </c>
      <c r="G20" s="226" t="str">
        <f>IF(C20="","",DANE!P14)</f>
        <v/>
      </c>
      <c r="H20" s="227" t="str">
        <f>IF(C20="","",DANE!Q14)</f>
        <v/>
      </c>
      <c r="I20" s="68" t="str">
        <f>IF(C20="","",DANE!AB14)</f>
        <v/>
      </c>
      <c r="J20" s="228" t="str">
        <f>IF(C20="","",DANE!AC14)</f>
        <v/>
      </c>
      <c r="K20" s="229" t="str">
        <f>IF(C20="","",DANE!AD14)</f>
        <v/>
      </c>
      <c r="L20" s="220" t="str">
        <f ca="1">IF(OR(C20="",DANE!AI14=""),"",DANE!AI14)</f>
        <v/>
      </c>
      <c r="M20" s="230" t="str">
        <f>IF(OR(C20="",DANE!AJ14=""),"",DANE!AJ14)</f>
        <v/>
      </c>
      <c r="N20" s="231" t="str">
        <f>IF(OR(C20="",DANE!AK14=""),"",DANE!AK14)</f>
        <v/>
      </c>
      <c r="O20" s="232" t="str">
        <f>IF(OR(C20="",DANE!AM14=0),"",DANE!AM14)</f>
        <v/>
      </c>
      <c r="P20" s="231" t="str">
        <f>IF(OR(C20="",DANE!AO14=""),"",DANE!AO14)</f>
        <v/>
      </c>
      <c r="Q20" s="233" t="str">
        <f>IF(OR(C20="",DANE!AQ14=0),"",DANE!AQ14)</f>
        <v/>
      </c>
      <c r="R20" s="234" t="str">
        <f>IF(OR(C20="",DANE!AS14=""),"",DANE!AS14)</f>
        <v/>
      </c>
      <c r="S20" s="233" t="str">
        <f>IF(OR(C20="",DANE!AU14=0),"",DANE!AU14)</f>
        <v/>
      </c>
      <c r="T20" s="225" t="str">
        <f>IF(OR(E20="",DANE!AW14=""),"",DANE!AW14)</f>
        <v/>
      </c>
      <c r="U20" s="224" t="str">
        <f>IF(OR(E20="",DANE!AY14=0),"",DANE!AY14)</f>
        <v/>
      </c>
      <c r="V20" s="231" t="str">
        <f>IF(OR(C20="",DANE!BC14=""),"",DANE!BC14)</f>
        <v/>
      </c>
      <c r="W20" s="233" t="str">
        <f>IF(OR(C20="",DANE!BE14=0),"",DANE!BE14)</f>
        <v/>
      </c>
      <c r="X20" s="231" t="str">
        <f>IF(OR(C20="",DANE!BG14=""),"",DANE!BG14)</f>
        <v/>
      </c>
      <c r="Y20" s="233" t="str">
        <f>IF(OR(C20="",DANE!BI14=0),"",DANE!BI14)</f>
        <v/>
      </c>
      <c r="Z20" s="222" t="str">
        <f>IF(OR(C20="",DANE!BK14=""),"",DANE!BK14)</f>
        <v/>
      </c>
      <c r="AA20" s="224" t="str">
        <f>IF(OR(C20="",DANE!BM14=0),"",DANE!BM14)</f>
        <v/>
      </c>
      <c r="AB20" s="225" t="str">
        <f>IF(OR(C20="",DANE!BO14=""),"",DANE!BO14)</f>
        <v/>
      </c>
      <c r="AC20" s="224" t="str">
        <f>IF(OR(C20="",DANE!BQ14=0),"",DANE!BQ14)</f>
        <v/>
      </c>
      <c r="AD20" s="222" t="str">
        <f>IF(OR(G20="",DANE!BS14=""),"",DANE!BS14)</f>
        <v/>
      </c>
      <c r="AE20" s="224" t="str">
        <f>IF(OR(G20="",DANE!BU14=0),"",DANE!BU14)</f>
        <v/>
      </c>
      <c r="AF20" s="225" t="str">
        <f>IF(OR(G20="",DANE!BW14=""),"",DANE!BW14)</f>
        <v/>
      </c>
      <c r="AG20" s="224" t="str">
        <f>IF(OR(G20="",DANE!BY14=0),"",DANE!BY14)</f>
        <v/>
      </c>
      <c r="AH20" s="225" t="str">
        <f>IF(OR(I20="",DANE!CA14=""),"",DANE!CA14)</f>
        <v/>
      </c>
      <c r="AI20" s="224" t="str">
        <f>IF(OR(I20="",DANE!CC14=0),"",DANE!CC14)</f>
        <v/>
      </c>
    </row>
    <row r="21" spans="1:35" s="36" customFormat="1" x14ac:dyDescent="0.2">
      <c r="A21" s="37">
        <f>DANE!C15</f>
        <v>7</v>
      </c>
      <c r="B21" s="74">
        <f t="shared" si="4"/>
        <v>7</v>
      </c>
      <c r="C21" s="167" t="str">
        <f>IF(OR(DANE!D15="",DANE!G15=0,DANE!R15=DANE!$A$33,DANE!R15=DANE!$A$34,DANE!R15=DANE!$A$35,DANE!R15=DANE!$A$36),"",DANE!D15)</f>
        <v/>
      </c>
      <c r="D21" s="169" t="str">
        <f>IF(C21="","",DANE!O15)</f>
        <v/>
      </c>
      <c r="E21" s="214" t="str">
        <f>IF(C21="","",DANE!W15)</f>
        <v/>
      </c>
      <c r="F21" s="215" t="str">
        <f>IF(C21="","",DANE!Y15)</f>
        <v/>
      </c>
      <c r="G21" s="226" t="str">
        <f>IF(C21="","",DANE!P15)</f>
        <v/>
      </c>
      <c r="H21" s="227" t="str">
        <f>IF(C21="","",DANE!Q15)</f>
        <v/>
      </c>
      <c r="I21" s="68" t="str">
        <f>IF(C21="","",DANE!AB15)</f>
        <v/>
      </c>
      <c r="J21" s="228" t="str">
        <f>IF(C21="","",DANE!AC15)</f>
        <v/>
      </c>
      <c r="K21" s="229" t="str">
        <f>IF(C21="","",DANE!AD15)</f>
        <v/>
      </c>
      <c r="L21" s="220" t="str">
        <f ca="1">IF(OR(C21="",DANE!AI15=""),"",DANE!AI15)</f>
        <v/>
      </c>
      <c r="M21" s="230" t="str">
        <f>IF(OR(C21="",DANE!AJ15=""),"",DANE!AJ15)</f>
        <v/>
      </c>
      <c r="N21" s="231" t="str">
        <f>IF(OR(C21="",DANE!AK15=""),"",DANE!AK15)</f>
        <v/>
      </c>
      <c r="O21" s="232" t="str">
        <f>IF(OR(C21="",DANE!AM15=0),"",DANE!AM15)</f>
        <v/>
      </c>
      <c r="P21" s="231" t="str">
        <f>IF(OR(C21="",DANE!AO15=""),"",DANE!AO15)</f>
        <v/>
      </c>
      <c r="Q21" s="233" t="str">
        <f>IF(OR(C21="",DANE!AQ15=0),"",DANE!AQ15)</f>
        <v/>
      </c>
      <c r="R21" s="234" t="str">
        <f>IF(OR(C21="",DANE!AS15=""),"",DANE!AS15)</f>
        <v/>
      </c>
      <c r="S21" s="233" t="str">
        <f>IF(OR(C21="",DANE!AU15=0),"",DANE!AU15)</f>
        <v/>
      </c>
      <c r="T21" s="225" t="str">
        <f>IF(OR(E21="",DANE!AW15=""),"",DANE!AW15)</f>
        <v/>
      </c>
      <c r="U21" s="224" t="str">
        <f>IF(OR(E21="",DANE!AY15=0),"",DANE!AY15)</f>
        <v/>
      </c>
      <c r="V21" s="231" t="str">
        <f>IF(OR(C21="",DANE!BC15=""),"",DANE!BC15)</f>
        <v/>
      </c>
      <c r="W21" s="233" t="str">
        <f>IF(OR(C21="",DANE!BE15=0),"",DANE!BE15)</f>
        <v/>
      </c>
      <c r="X21" s="231" t="str">
        <f>IF(OR(C21="",DANE!BG15=""),"",DANE!BG15)</f>
        <v/>
      </c>
      <c r="Y21" s="233" t="str">
        <f>IF(OR(C21="",DANE!BI15=0),"",DANE!BI15)</f>
        <v/>
      </c>
      <c r="Z21" s="222" t="str">
        <f>IF(OR(C21="",DANE!BK15=""),"",DANE!BK15)</f>
        <v/>
      </c>
      <c r="AA21" s="224" t="str">
        <f>IF(OR(C21="",DANE!BM15=0),"",DANE!BM15)</f>
        <v/>
      </c>
      <c r="AB21" s="225" t="str">
        <f>IF(OR(C21="",DANE!BO15=""),"",DANE!BO15)</f>
        <v/>
      </c>
      <c r="AC21" s="224" t="str">
        <f>IF(OR(C21="",DANE!BQ15=0),"",DANE!BQ15)</f>
        <v/>
      </c>
      <c r="AD21" s="222" t="str">
        <f>IF(OR(G21="",DANE!BS15=""),"",DANE!BS15)</f>
        <v/>
      </c>
      <c r="AE21" s="224" t="str">
        <f>IF(OR(G21="",DANE!BU15=0),"",DANE!BU15)</f>
        <v/>
      </c>
      <c r="AF21" s="225" t="str">
        <f>IF(OR(G21="",DANE!BW15=""),"",DANE!BW15)</f>
        <v/>
      </c>
      <c r="AG21" s="224" t="str">
        <f>IF(OR(G21="",DANE!BY15=0),"",DANE!BY15)</f>
        <v/>
      </c>
      <c r="AH21" s="225" t="str">
        <f>IF(OR(I21="",DANE!CA15=""),"",DANE!CA15)</f>
        <v/>
      </c>
      <c r="AI21" s="224" t="str">
        <f>IF(OR(I21="",DANE!CC15=0),"",DANE!CC15)</f>
        <v/>
      </c>
    </row>
    <row r="22" spans="1:35" s="36" customFormat="1" x14ac:dyDescent="0.2">
      <c r="A22" s="37">
        <f>DANE!C16</f>
        <v>8</v>
      </c>
      <c r="B22" s="74">
        <f t="shared" si="4"/>
        <v>8</v>
      </c>
      <c r="C22" s="167" t="str">
        <f>IF(OR(DANE!D16="",DANE!G16=0,DANE!R16=DANE!$A$33,DANE!R16=DANE!$A$34,DANE!R16=DANE!$A$35,DANE!R16=DANE!$A$36),"",DANE!D16)</f>
        <v/>
      </c>
      <c r="D22" s="169" t="str">
        <f>IF(C22="","",DANE!O16)</f>
        <v/>
      </c>
      <c r="E22" s="214" t="str">
        <f>IF(C22="","",DANE!W16)</f>
        <v/>
      </c>
      <c r="F22" s="215" t="str">
        <f>IF(C22="","",DANE!Y16)</f>
        <v/>
      </c>
      <c r="G22" s="226" t="str">
        <f>IF(C22="","",DANE!P16)</f>
        <v/>
      </c>
      <c r="H22" s="227" t="str">
        <f>IF(C22="","",DANE!Q16)</f>
        <v/>
      </c>
      <c r="I22" s="68" t="str">
        <f>IF(C22="","",DANE!AB16)</f>
        <v/>
      </c>
      <c r="J22" s="228" t="str">
        <f>IF(C22="","",DANE!AC16)</f>
        <v/>
      </c>
      <c r="K22" s="229" t="str">
        <f>IF(C22="","",DANE!AD16)</f>
        <v/>
      </c>
      <c r="L22" s="220" t="str">
        <f ca="1">IF(OR(C22="",DANE!AI16=""),"",DANE!AI16)</f>
        <v/>
      </c>
      <c r="M22" s="230" t="str">
        <f>IF(OR(C22="",DANE!AJ16=""),"",DANE!AJ16)</f>
        <v/>
      </c>
      <c r="N22" s="231" t="str">
        <f>IF(OR(C22="",DANE!AK16=""),"",DANE!AK16)</f>
        <v/>
      </c>
      <c r="O22" s="232" t="str">
        <f>IF(OR(C22="",DANE!AM16=0),"",DANE!AM16)</f>
        <v/>
      </c>
      <c r="P22" s="231" t="str">
        <f>IF(OR(C22="",DANE!AO16=""),"",DANE!AO16)</f>
        <v/>
      </c>
      <c r="Q22" s="233" t="str">
        <f>IF(OR(C22="",DANE!AQ16=0),"",DANE!AQ16)</f>
        <v/>
      </c>
      <c r="R22" s="234" t="str">
        <f>IF(OR(C22="",DANE!AS16=""),"",DANE!AS16)</f>
        <v/>
      </c>
      <c r="S22" s="233" t="str">
        <f>IF(OR(C22="",DANE!AU16=0),"",DANE!AU16)</f>
        <v/>
      </c>
      <c r="T22" s="225" t="str">
        <f>IF(OR(E22="",DANE!AW16=""),"",DANE!AW16)</f>
        <v/>
      </c>
      <c r="U22" s="224" t="str">
        <f>IF(OR(E22="",DANE!AY16=0),"",DANE!AY16)</f>
        <v/>
      </c>
      <c r="V22" s="231" t="str">
        <f>IF(OR(C22="",DANE!BC16=""),"",DANE!BC16)</f>
        <v/>
      </c>
      <c r="W22" s="233" t="str">
        <f>IF(OR(C22="",DANE!BE16=0),"",DANE!BE16)</f>
        <v/>
      </c>
      <c r="X22" s="231" t="str">
        <f>IF(OR(C22="",DANE!BG16=""),"",DANE!BG16)</f>
        <v/>
      </c>
      <c r="Y22" s="233" t="str">
        <f>IF(OR(C22="",DANE!BI16=0),"",DANE!BI16)</f>
        <v/>
      </c>
      <c r="Z22" s="222" t="str">
        <f>IF(OR(C22="",DANE!BK16=""),"",DANE!BK16)</f>
        <v/>
      </c>
      <c r="AA22" s="224" t="str">
        <f>IF(OR(C22="",DANE!BM16=0),"",DANE!BM16)</f>
        <v/>
      </c>
      <c r="AB22" s="225" t="str">
        <f>IF(OR(C22="",DANE!BO16=""),"",DANE!BO16)</f>
        <v/>
      </c>
      <c r="AC22" s="224" t="str">
        <f>IF(OR(C22="",DANE!BQ16=0),"",DANE!BQ16)</f>
        <v/>
      </c>
      <c r="AD22" s="222" t="str">
        <f>IF(OR(G22="",DANE!BS16=""),"",DANE!BS16)</f>
        <v/>
      </c>
      <c r="AE22" s="224" t="str">
        <f>IF(OR(G22="",DANE!BU16=0),"",DANE!BU16)</f>
        <v/>
      </c>
      <c r="AF22" s="225" t="str">
        <f>IF(OR(G22="",DANE!BW16=""),"",DANE!BW16)</f>
        <v/>
      </c>
      <c r="AG22" s="224" t="str">
        <f>IF(OR(G22="",DANE!BY16=0),"",DANE!BY16)</f>
        <v/>
      </c>
      <c r="AH22" s="225" t="str">
        <f>IF(OR(I22="",DANE!CA16=""),"",DANE!CA16)</f>
        <v/>
      </c>
      <c r="AI22" s="224" t="str">
        <f>IF(OR(I22="",DANE!CC16=0),"",DANE!CC16)</f>
        <v/>
      </c>
    </row>
    <row r="23" spans="1:35" s="36" customFormat="1" x14ac:dyDescent="0.2">
      <c r="A23" s="37">
        <f>DANE!C17</f>
        <v>9</v>
      </c>
      <c r="B23" s="74">
        <f t="shared" si="4"/>
        <v>9</v>
      </c>
      <c r="C23" s="167" t="str">
        <f>IF(OR(DANE!D17="",DANE!G17=0,DANE!R17=DANE!$A$33,DANE!R17=DANE!$A$34,DANE!R17=DANE!$A$35,DANE!R17=DANE!$A$36),"",DANE!D17)</f>
        <v/>
      </c>
      <c r="D23" s="169" t="str">
        <f>IF(C23="","",DANE!O17)</f>
        <v/>
      </c>
      <c r="E23" s="214" t="str">
        <f>IF(C23="","",DANE!W17)</f>
        <v/>
      </c>
      <c r="F23" s="215" t="str">
        <f>IF(C23="","",DANE!Y17)</f>
        <v/>
      </c>
      <c r="G23" s="226" t="str">
        <f>IF(C23="","",DANE!P17)</f>
        <v/>
      </c>
      <c r="H23" s="227" t="str">
        <f>IF(C23="","",DANE!Q17)</f>
        <v/>
      </c>
      <c r="I23" s="68" t="str">
        <f>IF(C23="","",DANE!AB17)</f>
        <v/>
      </c>
      <c r="J23" s="228" t="str">
        <f>IF(C23="","",DANE!AC17)</f>
        <v/>
      </c>
      <c r="K23" s="229" t="str">
        <f>IF(C23="","",DANE!AD17)</f>
        <v/>
      </c>
      <c r="L23" s="220" t="str">
        <f ca="1">IF(OR(C23="",DANE!AI17=""),"",DANE!AI17)</f>
        <v/>
      </c>
      <c r="M23" s="230" t="str">
        <f>IF(OR(C23="",DANE!AJ17=""),"",DANE!AJ17)</f>
        <v/>
      </c>
      <c r="N23" s="231" t="str">
        <f>IF(OR(C23="",DANE!AK17=""),"",DANE!AK17)</f>
        <v/>
      </c>
      <c r="O23" s="232" t="str">
        <f>IF(OR(C23="",DANE!AM17=0),"",DANE!AM17)</f>
        <v/>
      </c>
      <c r="P23" s="231" t="str">
        <f>IF(OR(C23="",DANE!AO17=""),"",DANE!AO17)</f>
        <v/>
      </c>
      <c r="Q23" s="233" t="str">
        <f>IF(OR(C23="",DANE!AQ17=0),"",DANE!AQ17)</f>
        <v/>
      </c>
      <c r="R23" s="234" t="str">
        <f>IF(OR(C23="",DANE!AS17=""),"",DANE!AS17)</f>
        <v/>
      </c>
      <c r="S23" s="233" t="str">
        <f>IF(OR(C23="",DANE!AU17=0),"",DANE!AU17)</f>
        <v/>
      </c>
      <c r="T23" s="225" t="str">
        <f>IF(OR(E23="",DANE!AW17=""),"",DANE!AW17)</f>
        <v/>
      </c>
      <c r="U23" s="224" t="str">
        <f>IF(OR(E23="",DANE!AY17=0),"",DANE!AY17)</f>
        <v/>
      </c>
      <c r="V23" s="231" t="str">
        <f>IF(OR(C23="",DANE!BC17=""),"",DANE!BC17)</f>
        <v/>
      </c>
      <c r="W23" s="233" t="str">
        <f>IF(OR(C23="",DANE!BE17=0),"",DANE!BE17)</f>
        <v/>
      </c>
      <c r="X23" s="231" t="str">
        <f>IF(OR(C23="",DANE!BG17=""),"",DANE!BG17)</f>
        <v/>
      </c>
      <c r="Y23" s="233" t="str">
        <f>IF(OR(C23="",DANE!BI17=0),"",DANE!BI17)</f>
        <v/>
      </c>
      <c r="Z23" s="222" t="str">
        <f>IF(OR(C23="",DANE!BK17=""),"",DANE!BK17)</f>
        <v/>
      </c>
      <c r="AA23" s="224" t="str">
        <f>IF(OR(C23="",DANE!BM17=0),"",DANE!BM17)</f>
        <v/>
      </c>
      <c r="AB23" s="225" t="str">
        <f>IF(OR(C23="",DANE!BO17=""),"",DANE!BO17)</f>
        <v/>
      </c>
      <c r="AC23" s="224" t="str">
        <f>IF(OR(C23="",DANE!BQ17=0),"",DANE!BQ17)</f>
        <v/>
      </c>
      <c r="AD23" s="222" t="str">
        <f>IF(OR(G23="",DANE!BS17=""),"",DANE!BS17)</f>
        <v/>
      </c>
      <c r="AE23" s="224" t="str">
        <f>IF(OR(G23="",DANE!BU17=0),"",DANE!BU17)</f>
        <v/>
      </c>
      <c r="AF23" s="225" t="str">
        <f>IF(OR(G23="",DANE!BW17=""),"",DANE!BW17)</f>
        <v/>
      </c>
      <c r="AG23" s="224" t="str">
        <f>IF(OR(G23="",DANE!BY17=0),"",DANE!BY17)</f>
        <v/>
      </c>
      <c r="AH23" s="225" t="str">
        <f>IF(OR(I23="",DANE!CA17=""),"",DANE!CA17)</f>
        <v/>
      </c>
      <c r="AI23" s="224" t="str">
        <f>IF(OR(I23="",DANE!CC17=0),"",DANE!CC17)</f>
        <v/>
      </c>
    </row>
    <row r="24" spans="1:35" s="36" customFormat="1" x14ac:dyDescent="0.2">
      <c r="A24" s="37">
        <f>DANE!C18</f>
        <v>10</v>
      </c>
      <c r="B24" s="74">
        <f t="shared" si="4"/>
        <v>10</v>
      </c>
      <c r="C24" s="167" t="str">
        <f>IF(OR(DANE!D18="",DANE!G18=0,DANE!R18=DANE!$A$33,DANE!R18=DANE!$A$34,DANE!R18=DANE!$A$35,DANE!R18=DANE!$A$36),"",DANE!D18)</f>
        <v/>
      </c>
      <c r="D24" s="169" t="str">
        <f>IF(C24="","",DANE!O18)</f>
        <v/>
      </c>
      <c r="E24" s="214" t="str">
        <f>IF(C24="","",DANE!W18)</f>
        <v/>
      </c>
      <c r="F24" s="215" t="str">
        <f>IF(C24="","",DANE!Y18)</f>
        <v/>
      </c>
      <c r="G24" s="226" t="str">
        <f>IF(C24="","",DANE!P18)</f>
        <v/>
      </c>
      <c r="H24" s="227" t="str">
        <f>IF(C24="","",DANE!Q18)</f>
        <v/>
      </c>
      <c r="I24" s="68" t="str">
        <f>IF(C24="","",DANE!AB18)</f>
        <v/>
      </c>
      <c r="J24" s="228" t="str">
        <f>IF(C24="","",DANE!AC18)</f>
        <v/>
      </c>
      <c r="K24" s="229" t="str">
        <f>IF(C24="","",DANE!AD18)</f>
        <v/>
      </c>
      <c r="L24" s="220" t="str">
        <f ca="1">IF(OR(C24="",DANE!AI18=""),"",DANE!AI18)</f>
        <v/>
      </c>
      <c r="M24" s="230" t="str">
        <f>IF(OR(C24="",DANE!AJ18=""),"",DANE!AJ18)</f>
        <v/>
      </c>
      <c r="N24" s="231" t="str">
        <f>IF(OR(C24="",DANE!AK18=""),"",DANE!AK18)</f>
        <v/>
      </c>
      <c r="O24" s="232" t="str">
        <f>IF(OR(C24="",DANE!AM18=0),"",DANE!AM18)</f>
        <v/>
      </c>
      <c r="P24" s="231" t="str">
        <f>IF(OR(C24="",DANE!AO18=""),"",DANE!AO18)</f>
        <v/>
      </c>
      <c r="Q24" s="233" t="str">
        <f>IF(OR(C24="",DANE!AQ18=0),"",DANE!AQ18)</f>
        <v/>
      </c>
      <c r="R24" s="234" t="str">
        <f>IF(OR(C24="",DANE!AS18=""),"",DANE!AS18)</f>
        <v/>
      </c>
      <c r="S24" s="233" t="str">
        <f>IF(OR(C24="",DANE!AU18=0),"",DANE!AU18)</f>
        <v/>
      </c>
      <c r="T24" s="225" t="str">
        <f>IF(OR(E24="",DANE!AW18=""),"",DANE!AW18)</f>
        <v/>
      </c>
      <c r="U24" s="224" t="str">
        <f>IF(OR(E24="",DANE!AY18=0),"",DANE!AY18)</f>
        <v/>
      </c>
      <c r="V24" s="231" t="str">
        <f>IF(OR(C24="",DANE!BC18=""),"",DANE!BC18)</f>
        <v/>
      </c>
      <c r="W24" s="233" t="str">
        <f>IF(OR(C24="",DANE!BE18=0),"",DANE!BE18)</f>
        <v/>
      </c>
      <c r="X24" s="231" t="str">
        <f>IF(OR(C24="",DANE!BG18=""),"",DANE!BG18)</f>
        <v/>
      </c>
      <c r="Y24" s="233" t="str">
        <f>IF(OR(C24="",DANE!BI18=0),"",DANE!BI18)</f>
        <v/>
      </c>
      <c r="Z24" s="222" t="str">
        <f>IF(OR(C24="",DANE!BK18=""),"",DANE!BK18)</f>
        <v/>
      </c>
      <c r="AA24" s="224" t="str">
        <f>IF(OR(C24="",DANE!BM18=0),"",DANE!BM18)</f>
        <v/>
      </c>
      <c r="AB24" s="225" t="str">
        <f>IF(OR(C24="",DANE!BO18=""),"",DANE!BO18)</f>
        <v/>
      </c>
      <c r="AC24" s="224" t="str">
        <f>IF(OR(C24="",DANE!BQ18=0),"",DANE!BQ18)</f>
        <v/>
      </c>
      <c r="AD24" s="222" t="str">
        <f>IF(OR(G24="",DANE!BS18=""),"",DANE!BS18)</f>
        <v/>
      </c>
      <c r="AE24" s="224" t="str">
        <f>IF(OR(G24="",DANE!BU18=0),"",DANE!BU18)</f>
        <v/>
      </c>
      <c r="AF24" s="225" t="str">
        <f>IF(OR(G24="",DANE!BW18=""),"",DANE!BW18)</f>
        <v/>
      </c>
      <c r="AG24" s="224" t="str">
        <f>IF(OR(G24="",DANE!BY18=0),"",DANE!BY18)</f>
        <v/>
      </c>
      <c r="AH24" s="225" t="str">
        <f>IF(OR(I24="",DANE!CA18=""),"",DANE!CA18)</f>
        <v/>
      </c>
      <c r="AI24" s="224" t="str">
        <f>IF(OR(I24="",DANE!CC18=0),"",DANE!CC18)</f>
        <v/>
      </c>
    </row>
    <row r="25" spans="1:35" s="36" customFormat="1" x14ac:dyDescent="0.2">
      <c r="A25" s="37">
        <f>DANE!C19</f>
        <v>11</v>
      </c>
      <c r="B25" s="74">
        <f t="shared" si="4"/>
        <v>11</v>
      </c>
      <c r="C25" s="167" t="str">
        <f>IF(OR(DANE!D19="",DANE!G19=0,DANE!R19=DANE!$A$33,DANE!R19=DANE!$A$34,DANE!R19=DANE!$A$35,DANE!R19=DANE!$A$36),"",DANE!D19)</f>
        <v/>
      </c>
      <c r="D25" s="169" t="str">
        <f>IF(C25="","",DANE!O19)</f>
        <v/>
      </c>
      <c r="E25" s="214" t="str">
        <f>IF(C25="","",DANE!W19)</f>
        <v/>
      </c>
      <c r="F25" s="215" t="str">
        <f>IF(C25="","",DANE!Y19)</f>
        <v/>
      </c>
      <c r="G25" s="226" t="str">
        <f>IF(C25="","",DANE!P19)</f>
        <v/>
      </c>
      <c r="H25" s="227" t="str">
        <f>IF(C25="","",DANE!Q19)</f>
        <v/>
      </c>
      <c r="I25" s="68" t="str">
        <f>IF(C25="","",DANE!AB19)</f>
        <v/>
      </c>
      <c r="J25" s="228" t="str">
        <f>IF(C25="","",DANE!AC19)</f>
        <v/>
      </c>
      <c r="K25" s="229" t="str">
        <f>IF(C25="","",DANE!AD19)</f>
        <v/>
      </c>
      <c r="L25" s="220" t="str">
        <f ca="1">IF(OR(C25="",DANE!AI19=""),"",DANE!AI19)</f>
        <v/>
      </c>
      <c r="M25" s="230" t="str">
        <f>IF(OR(C25="",DANE!AJ19=""),"",DANE!AJ19)</f>
        <v/>
      </c>
      <c r="N25" s="231" t="str">
        <f>IF(OR(C25="",DANE!AK19=""),"",DANE!AK19)</f>
        <v/>
      </c>
      <c r="O25" s="232" t="str">
        <f>IF(OR(C25="",DANE!AM19=0),"",DANE!AM19)</f>
        <v/>
      </c>
      <c r="P25" s="231" t="str">
        <f>IF(OR(C25="",DANE!AO19=""),"",DANE!AO19)</f>
        <v/>
      </c>
      <c r="Q25" s="233" t="str">
        <f>IF(OR(C25="",DANE!AQ19=0),"",DANE!AQ19)</f>
        <v/>
      </c>
      <c r="R25" s="234" t="str">
        <f>IF(OR(C25="",DANE!AS19=""),"",DANE!AS19)</f>
        <v/>
      </c>
      <c r="S25" s="233" t="str">
        <f>IF(OR(C25="",DANE!AU19=0),"",DANE!AU19)</f>
        <v/>
      </c>
      <c r="T25" s="225" t="str">
        <f>IF(OR(E25="",DANE!AW19=""),"",DANE!AW19)</f>
        <v/>
      </c>
      <c r="U25" s="224" t="str">
        <f>IF(OR(E25="",DANE!AY19=0),"",DANE!AY19)</f>
        <v/>
      </c>
      <c r="V25" s="231" t="str">
        <f>IF(OR(C25="",DANE!BC19=""),"",DANE!BC19)</f>
        <v/>
      </c>
      <c r="W25" s="233" t="str">
        <f>IF(OR(C25="",DANE!BE19=0),"",DANE!BE19)</f>
        <v/>
      </c>
      <c r="X25" s="231" t="str">
        <f>IF(OR(C25="",DANE!BG19=""),"",DANE!BG19)</f>
        <v/>
      </c>
      <c r="Y25" s="233" t="str">
        <f>IF(OR(C25="",DANE!BI19=0),"",DANE!BI19)</f>
        <v/>
      </c>
      <c r="Z25" s="222" t="str">
        <f>IF(OR(C25="",DANE!BK19=""),"",DANE!BK19)</f>
        <v/>
      </c>
      <c r="AA25" s="224" t="str">
        <f>IF(OR(C25="",DANE!BM19=0),"",DANE!BM19)</f>
        <v/>
      </c>
      <c r="AB25" s="225" t="str">
        <f>IF(OR(C25="",DANE!BO19=""),"",DANE!BO19)</f>
        <v/>
      </c>
      <c r="AC25" s="224" t="str">
        <f>IF(OR(C25="",DANE!BQ19=0),"",DANE!BQ19)</f>
        <v/>
      </c>
      <c r="AD25" s="222" t="str">
        <f>IF(OR(G25="",DANE!BS19=""),"",DANE!BS19)</f>
        <v/>
      </c>
      <c r="AE25" s="224" t="str">
        <f>IF(OR(G25="",DANE!BU19=0),"",DANE!BU19)</f>
        <v/>
      </c>
      <c r="AF25" s="225" t="str">
        <f>IF(OR(G25="",DANE!BW19=""),"",DANE!BW19)</f>
        <v/>
      </c>
      <c r="AG25" s="224" t="str">
        <f>IF(OR(G25="",DANE!BY19=0),"",DANE!BY19)</f>
        <v/>
      </c>
      <c r="AH25" s="225" t="str">
        <f>IF(OR(I25="",DANE!CA19=""),"",DANE!CA19)</f>
        <v/>
      </c>
      <c r="AI25" s="224" t="str">
        <f>IF(OR(I25="",DANE!CC19=0),"",DANE!CC19)</f>
        <v/>
      </c>
    </row>
    <row r="26" spans="1:35" s="36" customFormat="1" x14ac:dyDescent="0.2">
      <c r="A26" s="37">
        <f>DANE!C20</f>
        <v>12</v>
      </c>
      <c r="B26" s="74">
        <f t="shared" si="4"/>
        <v>12</v>
      </c>
      <c r="C26" s="167" t="str">
        <f>IF(OR(DANE!D20="",DANE!G20=0,DANE!R20=DANE!$A$33,DANE!R20=DANE!$A$34,DANE!R20=DANE!$A$35,DANE!R20=DANE!$A$36),"",DANE!D20)</f>
        <v/>
      </c>
      <c r="D26" s="169" t="str">
        <f>IF(C26="","",DANE!O20)</f>
        <v/>
      </c>
      <c r="E26" s="214" t="str">
        <f>IF(C26="","",DANE!W20)</f>
        <v/>
      </c>
      <c r="F26" s="215" t="str">
        <f>IF(C26="","",DANE!Y20)</f>
        <v/>
      </c>
      <c r="G26" s="226" t="str">
        <f>IF(C26="","",DANE!P20)</f>
        <v/>
      </c>
      <c r="H26" s="227" t="str">
        <f>IF(C26="","",DANE!Q20)</f>
        <v/>
      </c>
      <c r="I26" s="68" t="str">
        <f>IF(C26="","",DANE!AB20)</f>
        <v/>
      </c>
      <c r="J26" s="228" t="str">
        <f>IF(C26="","",DANE!AC20)</f>
        <v/>
      </c>
      <c r="K26" s="229" t="str">
        <f>IF(C26="","",DANE!AD20)</f>
        <v/>
      </c>
      <c r="L26" s="220" t="str">
        <f ca="1">IF(OR(C26="",DANE!AI20=""),"",DANE!AI20)</f>
        <v/>
      </c>
      <c r="M26" s="230" t="str">
        <f>IF(OR(C26="",DANE!AJ20=""),"",DANE!AJ20)</f>
        <v/>
      </c>
      <c r="N26" s="231" t="str">
        <f>IF(OR(C26="",DANE!AK20=""),"",DANE!AK20)</f>
        <v/>
      </c>
      <c r="O26" s="232" t="str">
        <f>IF(OR(C26="",DANE!AM20=0),"",DANE!AM20)</f>
        <v/>
      </c>
      <c r="P26" s="231" t="str">
        <f>IF(OR(C26="",DANE!AO20=""),"",DANE!AO20)</f>
        <v/>
      </c>
      <c r="Q26" s="233" t="str">
        <f>IF(OR(C26="",DANE!AQ20=0),"",DANE!AQ20)</f>
        <v/>
      </c>
      <c r="R26" s="234" t="str">
        <f>IF(OR(C26="",DANE!AS20=""),"",DANE!AS20)</f>
        <v/>
      </c>
      <c r="S26" s="233" t="str">
        <f>IF(OR(C26="",DANE!AU20=0),"",DANE!AU20)</f>
        <v/>
      </c>
      <c r="T26" s="225" t="str">
        <f>IF(OR(E26="",DANE!AW20=""),"",DANE!AW20)</f>
        <v/>
      </c>
      <c r="U26" s="224" t="str">
        <f>IF(OR(E26="",DANE!AY20=0),"",DANE!AY20)</f>
        <v/>
      </c>
      <c r="V26" s="231" t="str">
        <f>IF(OR(C26="",DANE!BC20=""),"",DANE!BC20)</f>
        <v/>
      </c>
      <c r="W26" s="233" t="str">
        <f>IF(OR(C26="",DANE!BE20=0),"",DANE!BE20)</f>
        <v/>
      </c>
      <c r="X26" s="231" t="str">
        <f>IF(OR(C26="",DANE!BG20=""),"",DANE!BG20)</f>
        <v/>
      </c>
      <c r="Y26" s="233" t="str">
        <f>IF(OR(C26="",DANE!BI20=0),"",DANE!BI20)</f>
        <v/>
      </c>
      <c r="Z26" s="222" t="str">
        <f>IF(OR(C26="",DANE!BK20=""),"",DANE!BK20)</f>
        <v/>
      </c>
      <c r="AA26" s="224" t="str">
        <f>IF(OR(C26="",DANE!BM20=0),"",DANE!BM20)</f>
        <v/>
      </c>
      <c r="AB26" s="225" t="str">
        <f>IF(OR(C26="",DANE!BO20=""),"",DANE!BO20)</f>
        <v/>
      </c>
      <c r="AC26" s="224" t="str">
        <f>IF(OR(C26="",DANE!BQ20=0),"",DANE!BQ20)</f>
        <v/>
      </c>
      <c r="AD26" s="222" t="str">
        <f>IF(OR(G26="",DANE!BS20=""),"",DANE!BS20)</f>
        <v/>
      </c>
      <c r="AE26" s="224" t="str">
        <f>IF(OR(G26="",DANE!BU20=0),"",DANE!BU20)</f>
        <v/>
      </c>
      <c r="AF26" s="225" t="str">
        <f>IF(OR(G26="",DANE!BW20=""),"",DANE!BW20)</f>
        <v/>
      </c>
      <c r="AG26" s="224" t="str">
        <f>IF(OR(G26="",DANE!BY20=0),"",DANE!BY20)</f>
        <v/>
      </c>
      <c r="AH26" s="225" t="str">
        <f>IF(OR(I26="",DANE!CA20=""),"",DANE!CA20)</f>
        <v/>
      </c>
      <c r="AI26" s="224" t="str">
        <f>IF(OR(I26="",DANE!CC20=0),"",DANE!CC20)</f>
        <v/>
      </c>
    </row>
    <row r="27" spans="1:35" s="36" customFormat="1" x14ac:dyDescent="0.2">
      <c r="A27" s="37">
        <f>DANE!C21</f>
        <v>13</v>
      </c>
      <c r="B27" s="74">
        <f t="shared" si="4"/>
        <v>13</v>
      </c>
      <c r="C27" s="167" t="str">
        <f>IF(OR(DANE!D21="",DANE!G21=0,DANE!R21=DANE!$A$33,DANE!R21=DANE!$A$34,DANE!R21=DANE!$A$35,DANE!R21=DANE!$A$36),"",DANE!D21)</f>
        <v/>
      </c>
      <c r="D27" s="169" t="str">
        <f>IF(C27="","",DANE!O21)</f>
        <v/>
      </c>
      <c r="E27" s="214" t="str">
        <f>IF(C27="","",DANE!W21)</f>
        <v/>
      </c>
      <c r="F27" s="215" t="str">
        <f>IF(C27="","",DANE!Y21)</f>
        <v/>
      </c>
      <c r="G27" s="226" t="str">
        <f>IF(C27="","",DANE!P21)</f>
        <v/>
      </c>
      <c r="H27" s="227" t="str">
        <f>IF(C27="","",DANE!Q21)</f>
        <v/>
      </c>
      <c r="I27" s="68" t="str">
        <f>IF(C27="","",DANE!AB21)</f>
        <v/>
      </c>
      <c r="J27" s="228" t="str">
        <f>IF(C27="","",DANE!AC21)</f>
        <v/>
      </c>
      <c r="K27" s="229" t="str">
        <f>IF(C27="","",DANE!AD21)</f>
        <v/>
      </c>
      <c r="L27" s="220" t="str">
        <f ca="1">IF(OR(C27="",DANE!AI21=""),"",DANE!AI21)</f>
        <v/>
      </c>
      <c r="M27" s="230" t="str">
        <f>IF(OR(C27="",DANE!AJ21=""),"",DANE!AJ21)</f>
        <v/>
      </c>
      <c r="N27" s="231" t="str">
        <f>IF(OR(C27="",DANE!AK21=""),"",DANE!AK21)</f>
        <v/>
      </c>
      <c r="O27" s="232" t="str">
        <f>IF(OR(C27="",DANE!AM21=0),"",DANE!AM21)</f>
        <v/>
      </c>
      <c r="P27" s="231" t="str">
        <f>IF(OR(C27="",DANE!AO21=""),"",DANE!AO21)</f>
        <v/>
      </c>
      <c r="Q27" s="233" t="str">
        <f>IF(OR(C27="",DANE!AQ21=0),"",DANE!AQ21)</f>
        <v/>
      </c>
      <c r="R27" s="234" t="str">
        <f>IF(OR(C27="",DANE!AS21=""),"",DANE!AS21)</f>
        <v/>
      </c>
      <c r="S27" s="233" t="str">
        <f>IF(OR(C27="",DANE!AU21=0),"",DANE!AU21)</f>
        <v/>
      </c>
      <c r="T27" s="225" t="str">
        <f>IF(OR(E27="",DANE!AW21=""),"",DANE!AW21)</f>
        <v/>
      </c>
      <c r="U27" s="224" t="str">
        <f>IF(OR(E27="",DANE!AY21=0),"",DANE!AY21)</f>
        <v/>
      </c>
      <c r="V27" s="231" t="str">
        <f>IF(OR(C27="",DANE!BC21=""),"",DANE!BC21)</f>
        <v/>
      </c>
      <c r="W27" s="233" t="str">
        <f>IF(OR(C27="",DANE!BE21=0),"",DANE!BE21)</f>
        <v/>
      </c>
      <c r="X27" s="231" t="str">
        <f>IF(OR(C27="",DANE!BG21=""),"",DANE!BG21)</f>
        <v/>
      </c>
      <c r="Y27" s="233" t="str">
        <f>IF(OR(C27="",DANE!BI21=0),"",DANE!BI21)</f>
        <v/>
      </c>
      <c r="Z27" s="222" t="str">
        <f>IF(OR(C27="",DANE!BK21=""),"",DANE!BK21)</f>
        <v/>
      </c>
      <c r="AA27" s="224" t="str">
        <f>IF(OR(C27="",DANE!BM21=0),"",DANE!BM21)</f>
        <v/>
      </c>
      <c r="AB27" s="225" t="str">
        <f>IF(OR(C27="",DANE!BO21=""),"",DANE!BO21)</f>
        <v/>
      </c>
      <c r="AC27" s="224" t="str">
        <f>IF(OR(C27="",DANE!BQ21=0),"",DANE!BQ21)</f>
        <v/>
      </c>
      <c r="AD27" s="222" t="str">
        <f>IF(OR(G27="",DANE!BS21=""),"",DANE!BS21)</f>
        <v/>
      </c>
      <c r="AE27" s="224" t="str">
        <f>IF(OR(G27="",DANE!BU21=0),"",DANE!BU21)</f>
        <v/>
      </c>
      <c r="AF27" s="225" t="str">
        <f>IF(OR(G27="",DANE!BW21=""),"",DANE!BW21)</f>
        <v/>
      </c>
      <c r="AG27" s="224" t="str">
        <f>IF(OR(G27="",DANE!BY21=0),"",DANE!BY21)</f>
        <v/>
      </c>
      <c r="AH27" s="225" t="str">
        <f>IF(OR(I27="",DANE!CA21=""),"",DANE!CA21)</f>
        <v/>
      </c>
      <c r="AI27" s="224" t="str">
        <f>IF(OR(I27="",DANE!CC21=0),"",DANE!CC21)</f>
        <v/>
      </c>
    </row>
    <row r="28" spans="1:35" s="36" customFormat="1" x14ac:dyDescent="0.2">
      <c r="A28" s="37">
        <f>DANE!C22</f>
        <v>14</v>
      </c>
      <c r="B28" s="74">
        <f t="shared" si="4"/>
        <v>14</v>
      </c>
      <c r="C28" s="167" t="str">
        <f>IF(OR(DANE!D22="",DANE!G22=0,DANE!R22=DANE!$A$33,DANE!R22=DANE!$A$34,DANE!R22=DANE!$A$35,DANE!R22=DANE!$A$36),"",DANE!D22)</f>
        <v/>
      </c>
      <c r="D28" s="169" t="str">
        <f>IF(C28="","",DANE!O22)</f>
        <v/>
      </c>
      <c r="E28" s="214" t="str">
        <f>IF(C28="","",DANE!W22)</f>
        <v/>
      </c>
      <c r="F28" s="215" t="str">
        <f>IF(C28="","",DANE!Y22)</f>
        <v/>
      </c>
      <c r="G28" s="226" t="str">
        <f>IF(C28="","",DANE!P22)</f>
        <v/>
      </c>
      <c r="H28" s="227" t="str">
        <f>IF(C28="","",DANE!Q22)</f>
        <v/>
      </c>
      <c r="I28" s="68" t="str">
        <f>IF(C28="","",DANE!AB22)</f>
        <v/>
      </c>
      <c r="J28" s="228" t="str">
        <f>IF(C28="","",DANE!AC22)</f>
        <v/>
      </c>
      <c r="K28" s="229" t="str">
        <f>IF(C28="","",DANE!AD22)</f>
        <v/>
      </c>
      <c r="L28" s="220" t="str">
        <f ca="1">IF(OR(C28="",DANE!AI22=""),"",DANE!AI22)</f>
        <v/>
      </c>
      <c r="M28" s="230" t="str">
        <f>IF(OR(C28="",DANE!AJ22=""),"",DANE!AJ22)</f>
        <v/>
      </c>
      <c r="N28" s="231" t="str">
        <f>IF(OR(C28="",DANE!AK22=""),"",DANE!AK22)</f>
        <v/>
      </c>
      <c r="O28" s="232" t="str">
        <f>IF(OR(C28="",DANE!AM22=0),"",DANE!AM22)</f>
        <v/>
      </c>
      <c r="P28" s="231" t="str">
        <f>IF(OR(C28="",DANE!AO22=""),"",DANE!AO22)</f>
        <v/>
      </c>
      <c r="Q28" s="233" t="str">
        <f>IF(OR(C28="",DANE!AQ22=0),"",DANE!AQ22)</f>
        <v/>
      </c>
      <c r="R28" s="234" t="str">
        <f>IF(OR(C28="",DANE!AS22=""),"",DANE!AS22)</f>
        <v/>
      </c>
      <c r="S28" s="233" t="str">
        <f>IF(OR(C28="",DANE!AU22=0),"",DANE!AU22)</f>
        <v/>
      </c>
      <c r="T28" s="225" t="str">
        <f>IF(OR(E28="",DANE!AW22=""),"",DANE!AW22)</f>
        <v/>
      </c>
      <c r="U28" s="224" t="str">
        <f>IF(OR(E28="",DANE!AY22=0),"",DANE!AY22)</f>
        <v/>
      </c>
      <c r="V28" s="231" t="str">
        <f>IF(OR(C28="",DANE!BC22=""),"",DANE!BC22)</f>
        <v/>
      </c>
      <c r="W28" s="233" t="str">
        <f>IF(OR(C28="",DANE!BE22=0),"",DANE!BE22)</f>
        <v/>
      </c>
      <c r="X28" s="231" t="str">
        <f>IF(OR(C28="",DANE!BG22=""),"",DANE!BG22)</f>
        <v/>
      </c>
      <c r="Y28" s="233" t="str">
        <f>IF(OR(C28="",DANE!BI22=0),"",DANE!BI22)</f>
        <v/>
      </c>
      <c r="Z28" s="222" t="str">
        <f>IF(OR(C28="",DANE!BK22=""),"",DANE!BK22)</f>
        <v/>
      </c>
      <c r="AA28" s="224" t="str">
        <f>IF(OR(C28="",DANE!BM22=0),"",DANE!BM22)</f>
        <v/>
      </c>
      <c r="AB28" s="225" t="str">
        <f>IF(OR(C28="",DANE!BO22=""),"",DANE!BO22)</f>
        <v/>
      </c>
      <c r="AC28" s="224" t="str">
        <f>IF(OR(C28="",DANE!BQ22=0),"",DANE!BQ22)</f>
        <v/>
      </c>
      <c r="AD28" s="222" t="str">
        <f>IF(OR(G28="",DANE!BS22=""),"",DANE!BS22)</f>
        <v/>
      </c>
      <c r="AE28" s="224" t="str">
        <f>IF(OR(G28="",DANE!BU22=0),"",DANE!BU22)</f>
        <v/>
      </c>
      <c r="AF28" s="225" t="str">
        <f>IF(OR(G28="",DANE!BW22=""),"",DANE!BW22)</f>
        <v/>
      </c>
      <c r="AG28" s="224" t="str">
        <f>IF(OR(G28="",DANE!BY22=0),"",DANE!BY22)</f>
        <v/>
      </c>
      <c r="AH28" s="225" t="str">
        <f>IF(OR(I28="",DANE!CA22=""),"",DANE!CA22)</f>
        <v/>
      </c>
      <c r="AI28" s="224" t="str">
        <f>IF(OR(I28="",DANE!CC22=0),"",DANE!CC22)</f>
        <v/>
      </c>
    </row>
    <row r="29" spans="1:35" s="36" customFormat="1" x14ac:dyDescent="0.2">
      <c r="A29" s="37">
        <f>DANE!C23</f>
        <v>15</v>
      </c>
      <c r="B29" s="74">
        <f t="shared" si="4"/>
        <v>15</v>
      </c>
      <c r="C29" s="167" t="str">
        <f>IF(OR(DANE!D23="",DANE!G23=0,DANE!R23=DANE!$A$33,DANE!R23=DANE!$A$34,DANE!R23=DANE!$A$35,DANE!R23=DANE!$A$36),"",DANE!D23)</f>
        <v/>
      </c>
      <c r="D29" s="169" t="str">
        <f>IF(C29="","",DANE!O23)</f>
        <v/>
      </c>
      <c r="E29" s="214" t="str">
        <f>IF(C29="","",DANE!W23)</f>
        <v/>
      </c>
      <c r="F29" s="215" t="str">
        <f>IF(C29="","",DANE!Y23)</f>
        <v/>
      </c>
      <c r="G29" s="226" t="str">
        <f>IF(C29="","",DANE!P23)</f>
        <v/>
      </c>
      <c r="H29" s="227" t="str">
        <f>IF(C29="","",DANE!Q23)</f>
        <v/>
      </c>
      <c r="I29" s="68" t="str">
        <f>IF(C29="","",DANE!AB23)</f>
        <v/>
      </c>
      <c r="J29" s="228" t="str">
        <f>IF(C29="","",DANE!AC23)</f>
        <v/>
      </c>
      <c r="K29" s="229" t="str">
        <f>IF(C29="","",DANE!AD23)</f>
        <v/>
      </c>
      <c r="L29" s="220" t="str">
        <f ca="1">IF(OR(C29="",DANE!AI23=""),"",DANE!AI23)</f>
        <v/>
      </c>
      <c r="M29" s="230" t="str">
        <f>IF(OR(C29="",DANE!AJ23=""),"",DANE!AJ23)</f>
        <v/>
      </c>
      <c r="N29" s="231" t="str">
        <f>IF(OR(C29="",DANE!AK23=""),"",DANE!AK23)</f>
        <v/>
      </c>
      <c r="O29" s="232" t="str">
        <f>IF(OR(C29="",DANE!AM23=0),"",DANE!AM23)</f>
        <v/>
      </c>
      <c r="P29" s="231" t="str">
        <f>IF(OR(C29="",DANE!AO23=""),"",DANE!AO23)</f>
        <v/>
      </c>
      <c r="Q29" s="233" t="str">
        <f>IF(OR(C29="",DANE!AQ23=0),"",DANE!AQ23)</f>
        <v/>
      </c>
      <c r="R29" s="234" t="str">
        <f>IF(OR(C29="",DANE!AS23=""),"",DANE!AS23)</f>
        <v/>
      </c>
      <c r="S29" s="233" t="str">
        <f>IF(OR(C29="",DANE!AU23=0),"",DANE!AU23)</f>
        <v/>
      </c>
      <c r="T29" s="225" t="str">
        <f>IF(OR(E29="",DANE!AW23=""),"",DANE!AW23)</f>
        <v/>
      </c>
      <c r="U29" s="224" t="str">
        <f>IF(OR(E29="",DANE!AY23=0),"",DANE!AY23)</f>
        <v/>
      </c>
      <c r="V29" s="231" t="str">
        <f>IF(OR(C29="",DANE!BC23=""),"",DANE!BC23)</f>
        <v/>
      </c>
      <c r="W29" s="233" t="str">
        <f>IF(OR(C29="",DANE!BE23=0),"",DANE!BE23)</f>
        <v/>
      </c>
      <c r="X29" s="231" t="str">
        <f>IF(OR(C29="",DANE!BG23=""),"",DANE!BG23)</f>
        <v/>
      </c>
      <c r="Y29" s="233" t="str">
        <f>IF(OR(C29="",DANE!BI23=0),"",DANE!BI23)</f>
        <v/>
      </c>
      <c r="Z29" s="222" t="str">
        <f>IF(OR(C29="",DANE!BK23=""),"",DANE!BK23)</f>
        <v/>
      </c>
      <c r="AA29" s="224" t="str">
        <f>IF(OR(C29="",DANE!BM23=0),"",DANE!BM23)</f>
        <v/>
      </c>
      <c r="AB29" s="225" t="str">
        <f>IF(OR(C29="",DANE!BO23=""),"",DANE!BO23)</f>
        <v/>
      </c>
      <c r="AC29" s="224" t="str">
        <f>IF(OR(C29="",DANE!BQ23=0),"",DANE!BQ23)</f>
        <v/>
      </c>
      <c r="AD29" s="222" t="str">
        <f>IF(OR(G29="",DANE!BS23=""),"",DANE!BS23)</f>
        <v/>
      </c>
      <c r="AE29" s="224" t="str">
        <f>IF(OR(G29="",DANE!BU23=0),"",DANE!BU23)</f>
        <v/>
      </c>
      <c r="AF29" s="225" t="str">
        <f>IF(OR(G29="",DANE!BW23=""),"",DANE!BW23)</f>
        <v/>
      </c>
      <c r="AG29" s="224" t="str">
        <f>IF(OR(G29="",DANE!BY23=0),"",DANE!BY23)</f>
        <v/>
      </c>
      <c r="AH29" s="225" t="str">
        <f>IF(OR(I29="",DANE!CA23=""),"",DANE!CA23)</f>
        <v/>
      </c>
      <c r="AI29" s="224" t="str">
        <f>IF(OR(I29="",DANE!CC23=0),"",DANE!CC23)</f>
        <v/>
      </c>
    </row>
    <row r="30" spans="1:35" s="36" customFormat="1" x14ac:dyDescent="0.2">
      <c r="A30" s="37">
        <f>DANE!C24</f>
        <v>16</v>
      </c>
      <c r="B30" s="74">
        <f t="shared" si="4"/>
        <v>16</v>
      </c>
      <c r="C30" s="167" t="str">
        <f>IF(OR(DANE!D24="",DANE!G24=0,DANE!R24=DANE!$A$33,DANE!R24=DANE!$A$34,DANE!R24=DANE!$A$35,DANE!R24=DANE!$A$36),"",DANE!D24)</f>
        <v/>
      </c>
      <c r="D30" s="169" t="str">
        <f>IF(C30="","",DANE!O24)</f>
        <v/>
      </c>
      <c r="E30" s="214" t="str">
        <f>IF(C30="","",DANE!W24)</f>
        <v/>
      </c>
      <c r="F30" s="215" t="str">
        <f>IF(C30="","",DANE!Y24)</f>
        <v/>
      </c>
      <c r="G30" s="226" t="str">
        <f>IF(C30="","",DANE!P24)</f>
        <v/>
      </c>
      <c r="H30" s="227" t="str">
        <f>IF(C30="","",DANE!Q24)</f>
        <v/>
      </c>
      <c r="I30" s="68" t="str">
        <f>IF(C30="","",DANE!AB24)</f>
        <v/>
      </c>
      <c r="J30" s="228" t="str">
        <f>IF(C30="","",DANE!AC24)</f>
        <v/>
      </c>
      <c r="K30" s="229" t="str">
        <f>IF(C30="","",DANE!AD24)</f>
        <v/>
      </c>
      <c r="L30" s="220" t="str">
        <f ca="1">IF(OR(C30="",DANE!AI24=""),"",DANE!AI24)</f>
        <v/>
      </c>
      <c r="M30" s="230" t="str">
        <f>IF(OR(C30="",DANE!AJ24=""),"",DANE!AJ24)</f>
        <v/>
      </c>
      <c r="N30" s="231" t="str">
        <f>IF(OR(C30="",DANE!AK24=""),"",DANE!AK24)</f>
        <v/>
      </c>
      <c r="O30" s="232" t="str">
        <f>IF(OR(C30="",DANE!AM24=0),"",DANE!AM24)</f>
        <v/>
      </c>
      <c r="P30" s="231" t="str">
        <f>IF(OR(C30="",DANE!AO24=""),"",DANE!AO24)</f>
        <v/>
      </c>
      <c r="Q30" s="233" t="str">
        <f>IF(OR(C30="",DANE!AQ24=0),"",DANE!AQ24)</f>
        <v/>
      </c>
      <c r="R30" s="234" t="str">
        <f>IF(OR(C30="",DANE!AS24=""),"",DANE!AS24)</f>
        <v/>
      </c>
      <c r="S30" s="233" t="str">
        <f>IF(OR(C30="",DANE!AU24=0),"",DANE!AU24)</f>
        <v/>
      </c>
      <c r="T30" s="225" t="str">
        <f>IF(OR(E30="",DANE!AW24=""),"",DANE!AW24)</f>
        <v/>
      </c>
      <c r="U30" s="224" t="str">
        <f>IF(OR(E30="",DANE!AY24=0),"",DANE!AY24)</f>
        <v/>
      </c>
      <c r="V30" s="231" t="str">
        <f>IF(OR(C30="",DANE!BC24=""),"",DANE!BC24)</f>
        <v/>
      </c>
      <c r="W30" s="233" t="str">
        <f>IF(OR(C30="",DANE!BE24=0),"",DANE!BE24)</f>
        <v/>
      </c>
      <c r="X30" s="231" t="str">
        <f>IF(OR(C30="",DANE!BG24=""),"",DANE!BG24)</f>
        <v/>
      </c>
      <c r="Y30" s="233" t="str">
        <f>IF(OR(C30="",DANE!BI24=0),"",DANE!BI24)</f>
        <v/>
      </c>
      <c r="Z30" s="222" t="str">
        <f>IF(OR(C30="",DANE!BK24=""),"",DANE!BK24)</f>
        <v/>
      </c>
      <c r="AA30" s="224" t="str">
        <f>IF(OR(C30="",DANE!BM24=0),"",DANE!BM24)</f>
        <v/>
      </c>
      <c r="AB30" s="225" t="str">
        <f>IF(OR(C30="",DANE!BO24=""),"",DANE!BO24)</f>
        <v/>
      </c>
      <c r="AC30" s="224" t="str">
        <f>IF(OR(C30="",DANE!BQ24=0),"",DANE!BQ24)</f>
        <v/>
      </c>
      <c r="AD30" s="222" t="str">
        <f>IF(OR(G30="",DANE!BS24=""),"",DANE!BS24)</f>
        <v/>
      </c>
      <c r="AE30" s="224" t="str">
        <f>IF(OR(G30="",DANE!BU24=0),"",DANE!BU24)</f>
        <v/>
      </c>
      <c r="AF30" s="225" t="str">
        <f>IF(OR(G30="",DANE!BW24=""),"",DANE!BW24)</f>
        <v/>
      </c>
      <c r="AG30" s="224" t="str">
        <f>IF(OR(G30="",DANE!BY24=0),"",DANE!BY24)</f>
        <v/>
      </c>
      <c r="AH30" s="225" t="str">
        <f>IF(OR(I30="",DANE!CA24=""),"",DANE!CA24)</f>
        <v/>
      </c>
      <c r="AI30" s="224" t="str">
        <f>IF(OR(I30="",DANE!CC24=0),"",DANE!CC24)</f>
        <v/>
      </c>
    </row>
    <row r="31" spans="1:35" s="36" customFormat="1" x14ac:dyDescent="0.2">
      <c r="A31" s="37">
        <f>DANE!C25</f>
        <v>17</v>
      </c>
      <c r="B31" s="74">
        <f t="shared" si="4"/>
        <v>17</v>
      </c>
      <c r="C31" s="167" t="str">
        <f>IF(OR(DANE!D25="",DANE!G25=0,DANE!R25=DANE!$A$33,DANE!R25=DANE!$A$34,DANE!R25=DANE!$A$35,DANE!R25=DANE!$A$36),"",DANE!D25)</f>
        <v/>
      </c>
      <c r="D31" s="169" t="str">
        <f>IF(C31="","",DANE!O25)</f>
        <v/>
      </c>
      <c r="E31" s="214" t="str">
        <f>IF(C31="","",DANE!W25)</f>
        <v/>
      </c>
      <c r="F31" s="215" t="str">
        <f>IF(C31="","",DANE!Y25)</f>
        <v/>
      </c>
      <c r="G31" s="226" t="str">
        <f>IF(C31="","",DANE!P25)</f>
        <v/>
      </c>
      <c r="H31" s="227" t="str">
        <f>IF(C31="","",DANE!Q25)</f>
        <v/>
      </c>
      <c r="I31" s="68" t="str">
        <f>IF(C31="","",DANE!AB25)</f>
        <v/>
      </c>
      <c r="J31" s="228" t="str">
        <f>IF(C31="","",DANE!AC25)</f>
        <v/>
      </c>
      <c r="K31" s="229" t="str">
        <f>IF(C31="","",DANE!AD25)</f>
        <v/>
      </c>
      <c r="L31" s="220" t="str">
        <f ca="1">IF(OR(C31="",DANE!AI25=""),"",DANE!AI25)</f>
        <v/>
      </c>
      <c r="M31" s="230" t="str">
        <f>IF(OR(C31="",DANE!AJ25=""),"",DANE!AJ25)</f>
        <v/>
      </c>
      <c r="N31" s="231" t="str">
        <f>IF(OR(C31="",DANE!AK25=""),"",DANE!AK25)</f>
        <v/>
      </c>
      <c r="O31" s="232" t="str">
        <f>IF(OR(C31="",DANE!AM25=0),"",DANE!AM25)</f>
        <v/>
      </c>
      <c r="P31" s="231" t="str">
        <f>IF(OR(C31="",DANE!AO25=""),"",DANE!AO25)</f>
        <v/>
      </c>
      <c r="Q31" s="233" t="str">
        <f>IF(OR(C31="",DANE!AQ25=0),"",DANE!AQ25)</f>
        <v/>
      </c>
      <c r="R31" s="234" t="str">
        <f>IF(OR(C31="",DANE!AS25=""),"",DANE!AS25)</f>
        <v/>
      </c>
      <c r="S31" s="233" t="str">
        <f>IF(OR(C31="",DANE!AU25=0),"",DANE!AU25)</f>
        <v/>
      </c>
      <c r="T31" s="225" t="str">
        <f>IF(OR(E31="",DANE!AW25=""),"",DANE!AW25)</f>
        <v/>
      </c>
      <c r="U31" s="224" t="str">
        <f>IF(OR(E31="",DANE!AY25=0),"",DANE!AY25)</f>
        <v/>
      </c>
      <c r="V31" s="231" t="str">
        <f>IF(OR(C31="",DANE!BC25=""),"",DANE!BC25)</f>
        <v/>
      </c>
      <c r="W31" s="233" t="str">
        <f>IF(OR(C31="",DANE!BE25=0),"",DANE!BE25)</f>
        <v/>
      </c>
      <c r="X31" s="231" t="str">
        <f>IF(OR(C31="",DANE!BG25=""),"",DANE!BG25)</f>
        <v/>
      </c>
      <c r="Y31" s="233" t="str">
        <f>IF(OR(C31="",DANE!BI25=0),"",DANE!BI25)</f>
        <v/>
      </c>
      <c r="Z31" s="222" t="str">
        <f>IF(OR(C31="",DANE!BK25=""),"",DANE!BK25)</f>
        <v/>
      </c>
      <c r="AA31" s="224" t="str">
        <f>IF(OR(C31="",DANE!BM25=0),"",DANE!BM25)</f>
        <v/>
      </c>
      <c r="AB31" s="225" t="str">
        <f>IF(OR(C31="",DANE!BO25=""),"",DANE!BO25)</f>
        <v/>
      </c>
      <c r="AC31" s="224" t="str">
        <f>IF(OR(C31="",DANE!BQ25=0),"",DANE!BQ25)</f>
        <v/>
      </c>
      <c r="AD31" s="222" t="str">
        <f>IF(OR(G31="",DANE!BS25=""),"",DANE!BS25)</f>
        <v/>
      </c>
      <c r="AE31" s="224" t="str">
        <f>IF(OR(G31="",DANE!BU25=0),"",DANE!BU25)</f>
        <v/>
      </c>
      <c r="AF31" s="225" t="str">
        <f>IF(OR(G31="",DANE!BW25=""),"",DANE!BW25)</f>
        <v/>
      </c>
      <c r="AG31" s="224" t="str">
        <f>IF(OR(G31="",DANE!BY25=0),"",DANE!BY25)</f>
        <v/>
      </c>
      <c r="AH31" s="225" t="str">
        <f>IF(OR(I31="",DANE!CA25=""),"",DANE!CA25)</f>
        <v/>
      </c>
      <c r="AI31" s="224" t="str">
        <f>IF(OR(I31="",DANE!CC25=0),"",DANE!CC25)</f>
        <v/>
      </c>
    </row>
    <row r="32" spans="1:35" s="36" customFormat="1" x14ac:dyDescent="0.2">
      <c r="A32" s="37">
        <f>DANE!C26</f>
        <v>18</v>
      </c>
      <c r="B32" s="74">
        <f t="shared" si="4"/>
        <v>18</v>
      </c>
      <c r="C32" s="167" t="str">
        <f>IF(OR(DANE!D26="",DANE!G26=0,DANE!R26=DANE!$A$33,DANE!R26=DANE!$A$34,DANE!R26=DANE!$A$35,DANE!R26=DANE!$A$36),"",DANE!D26)</f>
        <v/>
      </c>
      <c r="D32" s="169" t="str">
        <f>IF(C32="","",DANE!O26)</f>
        <v/>
      </c>
      <c r="E32" s="214" t="str">
        <f>IF(C32="","",DANE!W26)</f>
        <v/>
      </c>
      <c r="F32" s="215" t="str">
        <f>IF(C32="","",DANE!Y26)</f>
        <v/>
      </c>
      <c r="G32" s="226" t="str">
        <f>IF(C32="","",DANE!P26)</f>
        <v/>
      </c>
      <c r="H32" s="227" t="str">
        <f>IF(C32="","",DANE!Q26)</f>
        <v/>
      </c>
      <c r="I32" s="68" t="str">
        <f>IF(C32="","",DANE!AB26)</f>
        <v/>
      </c>
      <c r="J32" s="228" t="str">
        <f>IF(C32="","",DANE!AC26)</f>
        <v/>
      </c>
      <c r="K32" s="229" t="str">
        <f>IF(C32="","",DANE!AD26)</f>
        <v/>
      </c>
      <c r="L32" s="220" t="str">
        <f ca="1">IF(OR(C32="",DANE!AI26=""),"",DANE!AI26)</f>
        <v/>
      </c>
      <c r="M32" s="230" t="str">
        <f>IF(OR(C32="",DANE!AJ26=""),"",DANE!AJ26)</f>
        <v/>
      </c>
      <c r="N32" s="231" t="str">
        <f>IF(OR(C32="",DANE!AK26=""),"",DANE!AK26)</f>
        <v/>
      </c>
      <c r="O32" s="232" t="str">
        <f>IF(OR(C32="",DANE!AM26=0),"",DANE!AM26)</f>
        <v/>
      </c>
      <c r="P32" s="231" t="str">
        <f>IF(OR(C32="",DANE!AO26=""),"",DANE!AO26)</f>
        <v/>
      </c>
      <c r="Q32" s="233" t="str">
        <f>IF(OR(C32="",DANE!AQ26=0),"",DANE!AQ26)</f>
        <v/>
      </c>
      <c r="R32" s="234" t="str">
        <f>IF(OR(C32="",DANE!AS26=""),"",DANE!AS26)</f>
        <v/>
      </c>
      <c r="S32" s="233" t="str">
        <f>IF(OR(C32="",DANE!AU26=0),"",DANE!AU26)</f>
        <v/>
      </c>
      <c r="T32" s="225" t="str">
        <f>IF(OR(E32="",DANE!AW26=""),"",DANE!AW26)</f>
        <v/>
      </c>
      <c r="U32" s="224" t="str">
        <f>IF(OR(E32="",DANE!AY26=0),"",DANE!AY26)</f>
        <v/>
      </c>
      <c r="V32" s="231" t="str">
        <f>IF(OR(C32="",DANE!BC26=""),"",DANE!BC26)</f>
        <v/>
      </c>
      <c r="W32" s="233" t="str">
        <f>IF(OR(C32="",DANE!BE26=0),"",DANE!BE26)</f>
        <v/>
      </c>
      <c r="X32" s="231" t="str">
        <f>IF(OR(C32="",DANE!BG26=""),"",DANE!BG26)</f>
        <v/>
      </c>
      <c r="Y32" s="233" t="str">
        <f>IF(OR(C32="",DANE!BI26=0),"",DANE!BI26)</f>
        <v/>
      </c>
      <c r="Z32" s="222" t="str">
        <f>IF(OR(C32="",DANE!BK26=""),"",DANE!BK26)</f>
        <v/>
      </c>
      <c r="AA32" s="224" t="str">
        <f>IF(OR(C32="",DANE!BM26=0),"",DANE!BM26)</f>
        <v/>
      </c>
      <c r="AB32" s="225" t="str">
        <f>IF(OR(C32="",DANE!BO26=""),"",DANE!BO26)</f>
        <v/>
      </c>
      <c r="AC32" s="224" t="str">
        <f>IF(OR(C32="",DANE!BQ26=0),"",DANE!BQ26)</f>
        <v/>
      </c>
      <c r="AD32" s="222" t="str">
        <f>IF(OR(G32="",DANE!BS26=""),"",DANE!BS26)</f>
        <v/>
      </c>
      <c r="AE32" s="224" t="str">
        <f>IF(OR(G32="",DANE!BU26=0),"",DANE!BU26)</f>
        <v/>
      </c>
      <c r="AF32" s="225" t="str">
        <f>IF(OR(G32="",DANE!BW26=""),"",DANE!BW26)</f>
        <v/>
      </c>
      <c r="AG32" s="224" t="str">
        <f>IF(OR(G32="",DANE!BY26=0),"",DANE!BY26)</f>
        <v/>
      </c>
      <c r="AH32" s="225" t="str">
        <f>IF(OR(I32="",DANE!CA26=""),"",DANE!CA26)</f>
        <v/>
      </c>
      <c r="AI32" s="224" t="str">
        <f>IF(OR(I32="",DANE!CC26=0),"",DANE!CC26)</f>
        <v/>
      </c>
    </row>
    <row r="33" spans="1:35" s="36" customFormat="1" x14ac:dyDescent="0.2">
      <c r="A33" s="37">
        <f>DANE!C27</f>
        <v>19</v>
      </c>
      <c r="B33" s="74">
        <f t="shared" si="4"/>
        <v>19</v>
      </c>
      <c r="C33" s="167" t="str">
        <f>IF(OR(DANE!D27="",DANE!G27=0,DANE!R27=DANE!$A$33,DANE!R27=DANE!$A$34,DANE!R27=DANE!$A$35,DANE!R27=DANE!$A$36),"",DANE!D27)</f>
        <v/>
      </c>
      <c r="D33" s="169" t="str">
        <f>IF(C33="","",DANE!O27)</f>
        <v/>
      </c>
      <c r="E33" s="214" t="str">
        <f>IF(C33="","",DANE!W27)</f>
        <v/>
      </c>
      <c r="F33" s="215" t="str">
        <f>IF(C33="","",DANE!Y27)</f>
        <v/>
      </c>
      <c r="G33" s="226" t="str">
        <f>IF(C33="","",DANE!P27)</f>
        <v/>
      </c>
      <c r="H33" s="227" t="str">
        <f>IF(C33="","",DANE!Q27)</f>
        <v/>
      </c>
      <c r="I33" s="68" t="str">
        <f>IF(C33="","",DANE!AB27)</f>
        <v/>
      </c>
      <c r="J33" s="228" t="str">
        <f>IF(C33="","",DANE!AC27)</f>
        <v/>
      </c>
      <c r="K33" s="229" t="str">
        <f>IF(C33="","",DANE!AD27)</f>
        <v/>
      </c>
      <c r="L33" s="220" t="str">
        <f ca="1">IF(OR(C33="",DANE!AI27=""),"",DANE!AI27)</f>
        <v/>
      </c>
      <c r="M33" s="230" t="str">
        <f>IF(OR(C33="",DANE!AJ27=""),"",DANE!AJ27)</f>
        <v/>
      </c>
      <c r="N33" s="231" t="str">
        <f>IF(OR(C33="",DANE!AK27=""),"",DANE!AK27)</f>
        <v/>
      </c>
      <c r="O33" s="232" t="str">
        <f>IF(OR(C33="",DANE!AM27=0),"",DANE!AM27)</f>
        <v/>
      </c>
      <c r="P33" s="231" t="str">
        <f>IF(OR(C33="",DANE!AO27=""),"",DANE!AO27)</f>
        <v/>
      </c>
      <c r="Q33" s="233" t="str">
        <f>IF(OR(C33="",DANE!AQ27=0),"",DANE!AQ27)</f>
        <v/>
      </c>
      <c r="R33" s="234" t="str">
        <f>IF(OR(C33="",DANE!AS27=""),"",DANE!AS27)</f>
        <v/>
      </c>
      <c r="S33" s="233" t="str">
        <f>IF(OR(C33="",DANE!AU27=0),"",DANE!AU27)</f>
        <v/>
      </c>
      <c r="T33" s="225" t="str">
        <f>IF(OR(E33="",DANE!AW27=""),"",DANE!AW27)</f>
        <v/>
      </c>
      <c r="U33" s="224" t="str">
        <f>IF(OR(E33="",DANE!AY27=0),"",DANE!AY27)</f>
        <v/>
      </c>
      <c r="V33" s="231" t="str">
        <f>IF(OR(C33="",DANE!BC27=""),"",DANE!BC27)</f>
        <v/>
      </c>
      <c r="W33" s="233" t="str">
        <f>IF(OR(C33="",DANE!BE27=0),"",DANE!BE27)</f>
        <v/>
      </c>
      <c r="X33" s="231" t="str">
        <f>IF(OR(C33="",DANE!BG27=""),"",DANE!BG27)</f>
        <v/>
      </c>
      <c r="Y33" s="233" t="str">
        <f>IF(OR(C33="",DANE!BI27=0),"",DANE!BI27)</f>
        <v/>
      </c>
      <c r="Z33" s="222" t="str">
        <f>IF(OR(C33="",DANE!BK27=""),"",DANE!BK27)</f>
        <v/>
      </c>
      <c r="AA33" s="224" t="str">
        <f>IF(OR(C33="",DANE!BM27=0),"",DANE!BM27)</f>
        <v/>
      </c>
      <c r="AB33" s="225" t="str">
        <f>IF(OR(C33="",DANE!BO27=""),"",DANE!BO27)</f>
        <v/>
      </c>
      <c r="AC33" s="224" t="str">
        <f>IF(OR(C33="",DANE!BQ27=0),"",DANE!BQ27)</f>
        <v/>
      </c>
      <c r="AD33" s="222" t="str">
        <f>IF(OR(G33="",DANE!BS27=""),"",DANE!BS27)</f>
        <v/>
      </c>
      <c r="AE33" s="224" t="str">
        <f>IF(OR(G33="",DANE!BU27=0),"",DANE!BU27)</f>
        <v/>
      </c>
      <c r="AF33" s="225" t="str">
        <f>IF(OR(G33="",DANE!BW27=""),"",DANE!BW27)</f>
        <v/>
      </c>
      <c r="AG33" s="224" t="str">
        <f>IF(OR(G33="",DANE!BY27=0),"",DANE!BY27)</f>
        <v/>
      </c>
      <c r="AH33" s="225" t="str">
        <f>IF(OR(I33="",DANE!CA27=""),"",DANE!CA27)</f>
        <v/>
      </c>
      <c r="AI33" s="224" t="str">
        <f>IF(OR(I33="",DANE!CC27=0),"",DANE!CC27)</f>
        <v/>
      </c>
    </row>
    <row r="34" spans="1:35" s="36" customFormat="1" x14ac:dyDescent="0.2">
      <c r="A34" s="37">
        <f>DANE!C28</f>
        <v>20</v>
      </c>
      <c r="B34" s="74">
        <f t="shared" si="4"/>
        <v>20</v>
      </c>
      <c r="C34" s="167" t="str">
        <f>IF(OR(DANE!D28="",DANE!G28=0,DANE!R28=DANE!$A$33,DANE!R28=DANE!$A$34,DANE!R28=DANE!$A$35,DANE!R28=DANE!$A$36),"",DANE!D28)</f>
        <v/>
      </c>
      <c r="D34" s="169" t="str">
        <f>IF(C34="","",DANE!O28)</f>
        <v/>
      </c>
      <c r="E34" s="214" t="str">
        <f>IF(C34="","",DANE!W28)</f>
        <v/>
      </c>
      <c r="F34" s="215" t="str">
        <f>IF(C34="","",DANE!Y28)</f>
        <v/>
      </c>
      <c r="G34" s="226" t="str">
        <f>IF(C34="","",DANE!P28)</f>
        <v/>
      </c>
      <c r="H34" s="227" t="str">
        <f>IF(C34="","",DANE!Q28)</f>
        <v/>
      </c>
      <c r="I34" s="68" t="str">
        <f>IF(C34="","",DANE!AB28)</f>
        <v/>
      </c>
      <c r="J34" s="228" t="str">
        <f>IF(C34="","",DANE!AC28)</f>
        <v/>
      </c>
      <c r="K34" s="229" t="str">
        <f>IF(C34="","",DANE!AD28)</f>
        <v/>
      </c>
      <c r="L34" s="220" t="str">
        <f ca="1">IF(OR(C34="",DANE!AI28=""),"",DANE!AI28)</f>
        <v/>
      </c>
      <c r="M34" s="230" t="str">
        <f>IF(OR(C34="",DANE!AJ28=""),"",DANE!AJ28)</f>
        <v/>
      </c>
      <c r="N34" s="231" t="str">
        <f>IF(OR(C34="",DANE!AK28=""),"",DANE!AK28)</f>
        <v/>
      </c>
      <c r="O34" s="232" t="str">
        <f>IF(OR(C34="",DANE!AM28=0),"",DANE!AM28)</f>
        <v/>
      </c>
      <c r="P34" s="231" t="str">
        <f>IF(OR(C34="",DANE!AO28=""),"",DANE!AO28)</f>
        <v/>
      </c>
      <c r="Q34" s="233" t="str">
        <f>IF(OR(C34="",DANE!AQ28=0),"",DANE!AQ28)</f>
        <v/>
      </c>
      <c r="R34" s="234" t="str">
        <f>IF(OR(C34="",DANE!AS28=""),"",DANE!AS28)</f>
        <v/>
      </c>
      <c r="S34" s="233" t="str">
        <f>IF(OR(C34="",DANE!AU28=0),"",DANE!AU28)</f>
        <v/>
      </c>
      <c r="T34" s="225" t="str">
        <f>IF(OR(E34="",DANE!AW28=""),"",DANE!AW28)</f>
        <v/>
      </c>
      <c r="U34" s="224" t="str">
        <f>IF(OR(E34="",DANE!AY28=0),"",DANE!AY28)</f>
        <v/>
      </c>
      <c r="V34" s="231" t="str">
        <f>IF(OR(C34="",DANE!BC28=""),"",DANE!BC28)</f>
        <v/>
      </c>
      <c r="W34" s="233" t="str">
        <f>IF(OR(C34="",DANE!BE28=0),"",DANE!BE28)</f>
        <v/>
      </c>
      <c r="X34" s="231" t="str">
        <f>IF(OR(C34="",DANE!BG28=""),"",DANE!BG28)</f>
        <v/>
      </c>
      <c r="Y34" s="233" t="str">
        <f>IF(OR(C34="",DANE!BI28=0),"",DANE!BI28)</f>
        <v/>
      </c>
      <c r="Z34" s="222" t="str">
        <f>IF(OR(C34="",DANE!BK28=""),"",DANE!BK28)</f>
        <v/>
      </c>
      <c r="AA34" s="224" t="str">
        <f>IF(OR(C34="",DANE!BM28=0),"",DANE!BM28)</f>
        <v/>
      </c>
      <c r="AB34" s="225" t="str">
        <f>IF(OR(C34="",DANE!BO28=""),"",DANE!BO28)</f>
        <v/>
      </c>
      <c r="AC34" s="224" t="str">
        <f>IF(OR(C34="",DANE!BQ28=0),"",DANE!BQ28)</f>
        <v/>
      </c>
      <c r="AD34" s="222" t="str">
        <f>IF(OR(G34="",DANE!BS28=""),"",DANE!BS28)</f>
        <v/>
      </c>
      <c r="AE34" s="224" t="str">
        <f>IF(OR(G34="",DANE!BU28=0),"",DANE!BU28)</f>
        <v/>
      </c>
      <c r="AF34" s="225" t="str">
        <f>IF(OR(G34="",DANE!BW28=""),"",DANE!BW28)</f>
        <v/>
      </c>
      <c r="AG34" s="224" t="str">
        <f>IF(OR(G34="",DANE!BY28=0),"",DANE!BY28)</f>
        <v/>
      </c>
      <c r="AH34" s="225" t="str">
        <f>IF(OR(I34="",DANE!CA28=""),"",DANE!CA28)</f>
        <v/>
      </c>
      <c r="AI34" s="224" t="str">
        <f>IF(OR(I34="",DANE!CC28=0),"",DANE!CC28)</f>
        <v/>
      </c>
    </row>
    <row r="35" spans="1:35" s="36" customFormat="1" x14ac:dyDescent="0.2">
      <c r="A35" s="37">
        <f>DANE!C29</f>
        <v>21</v>
      </c>
      <c r="B35" s="74">
        <f t="shared" si="4"/>
        <v>21</v>
      </c>
      <c r="C35" s="167" t="str">
        <f>IF(OR(DANE!D29="",DANE!G29=0,DANE!R29=DANE!$A$33,DANE!R29=DANE!$A$34,DANE!R29=DANE!$A$35,DANE!R29=DANE!$A$36),"",DANE!D29)</f>
        <v/>
      </c>
      <c r="D35" s="169" t="str">
        <f>IF(C35="","",DANE!O29)</f>
        <v/>
      </c>
      <c r="E35" s="214" t="str">
        <f>IF(C35="","",DANE!W29)</f>
        <v/>
      </c>
      <c r="F35" s="215" t="str">
        <f>IF(C35="","",DANE!Y29)</f>
        <v/>
      </c>
      <c r="G35" s="226" t="str">
        <f>IF(C35="","",DANE!P29)</f>
        <v/>
      </c>
      <c r="H35" s="227" t="str">
        <f>IF(C35="","",DANE!Q29)</f>
        <v/>
      </c>
      <c r="I35" s="68" t="str">
        <f>IF(C35="","",DANE!AB29)</f>
        <v/>
      </c>
      <c r="J35" s="228" t="str">
        <f>IF(C35="","",DANE!AC29)</f>
        <v/>
      </c>
      <c r="K35" s="229" t="str">
        <f>IF(C35="","",DANE!AD29)</f>
        <v/>
      </c>
      <c r="L35" s="220" t="str">
        <f ca="1">IF(OR(C35="",DANE!AI29=""),"",DANE!AI29)</f>
        <v/>
      </c>
      <c r="M35" s="230" t="str">
        <f>IF(OR(C35="",DANE!AJ29=""),"",DANE!AJ29)</f>
        <v/>
      </c>
      <c r="N35" s="231" t="str">
        <f>IF(OR(C35="",DANE!AK29=""),"",DANE!AK29)</f>
        <v/>
      </c>
      <c r="O35" s="232" t="str">
        <f>IF(OR(C35="",DANE!AM29=0),"",DANE!AM29)</f>
        <v/>
      </c>
      <c r="P35" s="231" t="str">
        <f>IF(OR(C35="",DANE!AO29=""),"",DANE!AO29)</f>
        <v/>
      </c>
      <c r="Q35" s="233" t="str">
        <f>IF(OR(C35="",DANE!AQ29=0),"",DANE!AQ29)</f>
        <v/>
      </c>
      <c r="R35" s="234" t="str">
        <f>IF(OR(C35="",DANE!AS29=""),"",DANE!AS29)</f>
        <v/>
      </c>
      <c r="S35" s="233" t="str">
        <f>IF(OR(C35="",DANE!AU29=0),"",DANE!AU29)</f>
        <v/>
      </c>
      <c r="T35" s="225" t="str">
        <f>IF(OR(E35="",DANE!AW29=""),"",DANE!AW29)</f>
        <v/>
      </c>
      <c r="U35" s="224" t="str">
        <f>IF(OR(E35="",DANE!AY29=0),"",DANE!AY29)</f>
        <v/>
      </c>
      <c r="V35" s="231" t="str">
        <f>IF(OR(C35="",DANE!BC29=""),"",DANE!BC29)</f>
        <v/>
      </c>
      <c r="W35" s="233" t="str">
        <f>IF(OR(C35="",DANE!BE29=0),"",DANE!BE29)</f>
        <v/>
      </c>
      <c r="X35" s="231" t="str">
        <f>IF(OR(C35="",DANE!BG29=""),"",DANE!BG29)</f>
        <v/>
      </c>
      <c r="Y35" s="233" t="str">
        <f>IF(OR(C35="",DANE!BI29=0),"",DANE!BI29)</f>
        <v/>
      </c>
      <c r="Z35" s="222" t="str">
        <f>IF(OR(C35="",DANE!BK29=""),"",DANE!BK29)</f>
        <v/>
      </c>
      <c r="AA35" s="224" t="str">
        <f>IF(OR(C35="",DANE!BM29=0),"",DANE!BM29)</f>
        <v/>
      </c>
      <c r="AB35" s="225" t="str">
        <f>IF(OR(C35="",DANE!BO29=""),"",DANE!BO29)</f>
        <v/>
      </c>
      <c r="AC35" s="224" t="str">
        <f>IF(OR(C35="",DANE!BQ29=0),"",DANE!BQ29)</f>
        <v/>
      </c>
      <c r="AD35" s="222" t="str">
        <f>IF(OR(G35="",DANE!BS29=""),"",DANE!BS29)</f>
        <v/>
      </c>
      <c r="AE35" s="224" t="str">
        <f>IF(OR(G35="",DANE!BU29=0),"",DANE!BU29)</f>
        <v/>
      </c>
      <c r="AF35" s="225" t="str">
        <f>IF(OR(G35="",DANE!BW29=""),"",DANE!BW29)</f>
        <v/>
      </c>
      <c r="AG35" s="224" t="str">
        <f>IF(OR(G35="",DANE!BY29=0),"",DANE!BY29)</f>
        <v/>
      </c>
      <c r="AH35" s="225" t="str">
        <f>IF(OR(I35="",DANE!CA29=""),"",DANE!CA29)</f>
        <v/>
      </c>
      <c r="AI35" s="224" t="str">
        <f>IF(OR(I35="",DANE!CC29=0),"",DANE!CC29)</f>
        <v/>
      </c>
    </row>
    <row r="36" spans="1:35" s="36" customFormat="1" x14ac:dyDescent="0.2">
      <c r="A36" s="37">
        <f>DANE!C30</f>
        <v>22</v>
      </c>
      <c r="B36" s="74">
        <f t="shared" si="4"/>
        <v>22</v>
      </c>
      <c r="C36" s="167" t="str">
        <f>IF(OR(DANE!D30="",DANE!G30=0,DANE!R30=DANE!$A$33,DANE!R30=DANE!$A$34,DANE!R30=DANE!$A$35,DANE!R30=DANE!$A$36),"",DANE!D30)</f>
        <v/>
      </c>
      <c r="D36" s="169" t="str">
        <f>IF(C36="","",DANE!O30)</f>
        <v/>
      </c>
      <c r="E36" s="214" t="str">
        <f>IF(C36="","",DANE!W30)</f>
        <v/>
      </c>
      <c r="F36" s="215" t="str">
        <f>IF(C36="","",DANE!Y30)</f>
        <v/>
      </c>
      <c r="G36" s="226" t="str">
        <f>IF(C36="","",DANE!P30)</f>
        <v/>
      </c>
      <c r="H36" s="227" t="str">
        <f>IF(C36="","",DANE!Q30)</f>
        <v/>
      </c>
      <c r="I36" s="68" t="str">
        <f>IF(C36="","",DANE!AB30)</f>
        <v/>
      </c>
      <c r="J36" s="228" t="str">
        <f>IF(C36="","",DANE!AC30)</f>
        <v/>
      </c>
      <c r="K36" s="229" t="str">
        <f>IF(C36="","",DANE!AD30)</f>
        <v/>
      </c>
      <c r="L36" s="220" t="str">
        <f ca="1">IF(OR(C36="",DANE!AI30=""),"",DANE!AI30)</f>
        <v/>
      </c>
      <c r="M36" s="230" t="str">
        <f>IF(OR(C36="",DANE!AJ30=""),"",DANE!AJ30)</f>
        <v/>
      </c>
      <c r="N36" s="231" t="str">
        <f>IF(OR(C36="",DANE!AK30=""),"",DANE!AK30)</f>
        <v/>
      </c>
      <c r="O36" s="232" t="str">
        <f>IF(OR(C36="",DANE!AM30=0),"",DANE!AM30)</f>
        <v/>
      </c>
      <c r="P36" s="231" t="str">
        <f>IF(OR(C36="",DANE!AO30=""),"",DANE!AO30)</f>
        <v/>
      </c>
      <c r="Q36" s="233" t="str">
        <f>IF(OR(C36="",DANE!AQ30=0),"",DANE!AQ30)</f>
        <v/>
      </c>
      <c r="R36" s="234" t="str">
        <f>IF(OR(C36="",DANE!AS30=""),"",DANE!AS30)</f>
        <v/>
      </c>
      <c r="S36" s="233" t="str">
        <f>IF(OR(C36="",DANE!AU30=0),"",DANE!AU30)</f>
        <v/>
      </c>
      <c r="T36" s="225" t="str">
        <f>IF(OR(E36="",DANE!AW30=""),"",DANE!AW30)</f>
        <v/>
      </c>
      <c r="U36" s="224" t="str">
        <f>IF(OR(E36="",DANE!AY30=0),"",DANE!AY30)</f>
        <v/>
      </c>
      <c r="V36" s="231" t="str">
        <f>IF(OR(C36="",DANE!BC30=""),"",DANE!BC30)</f>
        <v/>
      </c>
      <c r="W36" s="233" t="str">
        <f>IF(OR(C36="",DANE!BE30=0),"",DANE!BE30)</f>
        <v/>
      </c>
      <c r="X36" s="231" t="str">
        <f>IF(OR(C36="",DANE!BG30=""),"",DANE!BG30)</f>
        <v/>
      </c>
      <c r="Y36" s="233" t="str">
        <f>IF(OR(C36="",DANE!BI30=0),"",DANE!BI30)</f>
        <v/>
      </c>
      <c r="Z36" s="222" t="str">
        <f>IF(OR(C36="",DANE!BK30=""),"",DANE!BK30)</f>
        <v/>
      </c>
      <c r="AA36" s="224" t="str">
        <f>IF(OR(C36="",DANE!BM30=0),"",DANE!BM30)</f>
        <v/>
      </c>
      <c r="AB36" s="225" t="str">
        <f>IF(OR(C36="",DANE!BO30=""),"",DANE!BO30)</f>
        <v/>
      </c>
      <c r="AC36" s="224" t="str">
        <f>IF(OR(C36="",DANE!BQ30=0),"",DANE!BQ30)</f>
        <v/>
      </c>
      <c r="AD36" s="222" t="str">
        <f>IF(OR(G36="",DANE!BS30=""),"",DANE!BS30)</f>
        <v/>
      </c>
      <c r="AE36" s="224" t="str">
        <f>IF(OR(G36="",DANE!BU30=0),"",DANE!BU30)</f>
        <v/>
      </c>
      <c r="AF36" s="225" t="str">
        <f>IF(OR(G36="",DANE!BW30=""),"",DANE!BW30)</f>
        <v/>
      </c>
      <c r="AG36" s="224" t="str">
        <f>IF(OR(G36="",DANE!BY30=0),"",DANE!BY30)</f>
        <v/>
      </c>
      <c r="AH36" s="225" t="str">
        <f>IF(OR(I36="",DANE!CA30=""),"",DANE!CA30)</f>
        <v/>
      </c>
      <c r="AI36" s="224" t="str">
        <f>IF(OR(I36="",DANE!CC30=0),"",DANE!CC30)</f>
        <v/>
      </c>
    </row>
    <row r="37" spans="1:35" s="36" customFormat="1" x14ac:dyDescent="0.2">
      <c r="A37" s="37">
        <f>DANE!C31</f>
        <v>23</v>
      </c>
      <c r="B37" s="74">
        <f t="shared" si="4"/>
        <v>23</v>
      </c>
      <c r="C37" s="167" t="str">
        <f>IF(OR(DANE!D31="",DANE!G31=0,DANE!R31=DANE!$A$33,DANE!R31=DANE!$A$34,DANE!R31=DANE!$A$35,DANE!R31=DANE!$A$36),"",DANE!D31)</f>
        <v/>
      </c>
      <c r="D37" s="169" t="str">
        <f>IF(C37="","",DANE!O31)</f>
        <v/>
      </c>
      <c r="E37" s="214" t="str">
        <f>IF(C37="","",DANE!W31)</f>
        <v/>
      </c>
      <c r="F37" s="215" t="str">
        <f>IF(C37="","",DANE!Y31)</f>
        <v/>
      </c>
      <c r="G37" s="226" t="str">
        <f>IF(C37="","",DANE!P31)</f>
        <v/>
      </c>
      <c r="H37" s="227" t="str">
        <f>IF(C37="","",DANE!Q31)</f>
        <v/>
      </c>
      <c r="I37" s="68" t="str">
        <f>IF(C37="","",DANE!AB31)</f>
        <v/>
      </c>
      <c r="J37" s="228" t="str">
        <f>IF(C37="","",DANE!AC31)</f>
        <v/>
      </c>
      <c r="K37" s="229" t="str">
        <f>IF(C37="","",DANE!AD31)</f>
        <v/>
      </c>
      <c r="L37" s="220" t="str">
        <f ca="1">IF(OR(C37="",DANE!AI31=""),"",DANE!AI31)</f>
        <v/>
      </c>
      <c r="M37" s="230" t="str">
        <f>IF(OR(C37="",DANE!AJ31=""),"",DANE!AJ31)</f>
        <v/>
      </c>
      <c r="N37" s="231" t="str">
        <f>IF(OR(C37="",DANE!AK31=""),"",DANE!AK31)</f>
        <v/>
      </c>
      <c r="O37" s="232" t="str">
        <f>IF(OR(C37="",DANE!AM31=0),"",DANE!AM31)</f>
        <v/>
      </c>
      <c r="P37" s="231" t="str">
        <f>IF(OR(C37="",DANE!AO31=""),"",DANE!AO31)</f>
        <v/>
      </c>
      <c r="Q37" s="233" t="str">
        <f>IF(OR(C37="",DANE!AQ31=0),"",DANE!AQ31)</f>
        <v/>
      </c>
      <c r="R37" s="234" t="str">
        <f>IF(OR(C37="",DANE!AS31=""),"",DANE!AS31)</f>
        <v/>
      </c>
      <c r="S37" s="233" t="str">
        <f>IF(OR(C37="",DANE!AU31=0),"",DANE!AU31)</f>
        <v/>
      </c>
      <c r="T37" s="225" t="str">
        <f>IF(OR(E37="",DANE!AW31=""),"",DANE!AW31)</f>
        <v/>
      </c>
      <c r="U37" s="224" t="str">
        <f>IF(OR(E37="",DANE!AY31=0),"",DANE!AY31)</f>
        <v/>
      </c>
      <c r="V37" s="231" t="str">
        <f>IF(OR(C37="",DANE!BC31=""),"",DANE!BC31)</f>
        <v/>
      </c>
      <c r="W37" s="233" t="str">
        <f>IF(OR(C37="",DANE!BE31=0),"",DANE!BE31)</f>
        <v/>
      </c>
      <c r="X37" s="231" t="str">
        <f>IF(OR(C37="",DANE!BG31=""),"",DANE!BG31)</f>
        <v/>
      </c>
      <c r="Y37" s="233" t="str">
        <f>IF(OR(C37="",DANE!BI31=0),"",DANE!BI31)</f>
        <v/>
      </c>
      <c r="Z37" s="222" t="str">
        <f>IF(OR(C37="",DANE!BK31=""),"",DANE!BK31)</f>
        <v/>
      </c>
      <c r="AA37" s="224" t="str">
        <f>IF(OR(C37="",DANE!BM31=0),"",DANE!BM31)</f>
        <v/>
      </c>
      <c r="AB37" s="225" t="str">
        <f>IF(OR(C37="",DANE!BO31=""),"",DANE!BO31)</f>
        <v/>
      </c>
      <c r="AC37" s="224" t="str">
        <f>IF(OR(C37="",DANE!BQ31=0),"",DANE!BQ31)</f>
        <v/>
      </c>
      <c r="AD37" s="222" t="str">
        <f>IF(OR(G37="",DANE!BS31=""),"",DANE!BS31)</f>
        <v/>
      </c>
      <c r="AE37" s="224" t="str">
        <f>IF(OR(G37="",DANE!BU31=0),"",DANE!BU31)</f>
        <v/>
      </c>
      <c r="AF37" s="225" t="str">
        <f>IF(OR(G37="",DANE!BW31=""),"",DANE!BW31)</f>
        <v/>
      </c>
      <c r="AG37" s="224" t="str">
        <f>IF(OR(G37="",DANE!BY31=0),"",DANE!BY31)</f>
        <v/>
      </c>
      <c r="AH37" s="225" t="str">
        <f>IF(OR(I37="",DANE!CA31=""),"",DANE!CA31)</f>
        <v/>
      </c>
      <c r="AI37" s="224" t="str">
        <f>IF(OR(I37="",DANE!CC31=0),"",DANE!CC31)</f>
        <v/>
      </c>
    </row>
    <row r="38" spans="1:35" s="36" customFormat="1" x14ac:dyDescent="0.2">
      <c r="A38" s="37">
        <f>DANE!C32</f>
        <v>24</v>
      </c>
      <c r="B38" s="74">
        <f t="shared" si="4"/>
        <v>24</v>
      </c>
      <c r="C38" s="167" t="str">
        <f>IF(OR(DANE!D32="",DANE!G32=0,DANE!R32=DANE!$A$33,DANE!R32=DANE!$A$34,DANE!R32=DANE!$A$35,DANE!R32=DANE!$A$36),"",DANE!D32)</f>
        <v/>
      </c>
      <c r="D38" s="169" t="str">
        <f>IF(C38="","",DANE!O32)</f>
        <v/>
      </c>
      <c r="E38" s="214" t="str">
        <f>IF(C38="","",DANE!W32)</f>
        <v/>
      </c>
      <c r="F38" s="215" t="str">
        <f>IF(C38="","",DANE!Y32)</f>
        <v/>
      </c>
      <c r="G38" s="226" t="str">
        <f>IF(C38="","",DANE!P32)</f>
        <v/>
      </c>
      <c r="H38" s="227" t="str">
        <f>IF(C38="","",DANE!Q32)</f>
        <v/>
      </c>
      <c r="I38" s="68" t="str">
        <f>IF(C38="","",DANE!AB32)</f>
        <v/>
      </c>
      <c r="J38" s="228" t="str">
        <f>IF(C38="","",DANE!AC32)</f>
        <v/>
      </c>
      <c r="K38" s="229" t="str">
        <f>IF(C38="","",DANE!AD32)</f>
        <v/>
      </c>
      <c r="L38" s="220" t="str">
        <f ca="1">IF(OR(C38="",DANE!AI32=""),"",DANE!AI32)</f>
        <v/>
      </c>
      <c r="M38" s="230" t="str">
        <f>IF(OR(C38="",DANE!AJ32=""),"",DANE!AJ32)</f>
        <v/>
      </c>
      <c r="N38" s="231" t="str">
        <f>IF(OR(C38="",DANE!AK32=""),"",DANE!AK32)</f>
        <v/>
      </c>
      <c r="O38" s="232" t="str">
        <f>IF(OR(C38="",DANE!AM32=0),"",DANE!AM32)</f>
        <v/>
      </c>
      <c r="P38" s="231" t="str">
        <f>IF(OR(C38="",DANE!AO32=""),"",DANE!AO32)</f>
        <v/>
      </c>
      <c r="Q38" s="233" t="str">
        <f>IF(OR(C38="",DANE!AQ32=0),"",DANE!AQ32)</f>
        <v/>
      </c>
      <c r="R38" s="234" t="str">
        <f>IF(OR(C38="",DANE!AS32=""),"",DANE!AS32)</f>
        <v/>
      </c>
      <c r="S38" s="233" t="str">
        <f>IF(OR(C38="",DANE!AU32=0),"",DANE!AU32)</f>
        <v/>
      </c>
      <c r="T38" s="225" t="str">
        <f>IF(OR(E38="",DANE!AW32=""),"",DANE!AW32)</f>
        <v/>
      </c>
      <c r="U38" s="224" t="str">
        <f>IF(OR(E38="",DANE!AY32=0),"",DANE!AY32)</f>
        <v/>
      </c>
      <c r="V38" s="231" t="str">
        <f>IF(OR(C38="",DANE!BC32=""),"",DANE!BC32)</f>
        <v/>
      </c>
      <c r="W38" s="233" t="str">
        <f>IF(OR(C38="",DANE!BE32=0),"",DANE!BE32)</f>
        <v/>
      </c>
      <c r="X38" s="231" t="str">
        <f>IF(OR(C38="",DANE!BG32=""),"",DANE!BG32)</f>
        <v/>
      </c>
      <c r="Y38" s="233" t="str">
        <f>IF(OR(C38="",DANE!BI32=0),"",DANE!BI32)</f>
        <v/>
      </c>
      <c r="Z38" s="222" t="str">
        <f>IF(OR(C38="",DANE!BK32=""),"",DANE!BK32)</f>
        <v/>
      </c>
      <c r="AA38" s="224" t="str">
        <f>IF(OR(C38="",DANE!BM32=0),"",DANE!BM32)</f>
        <v/>
      </c>
      <c r="AB38" s="225" t="str">
        <f>IF(OR(C38="",DANE!BO32=""),"",DANE!BO32)</f>
        <v/>
      </c>
      <c r="AC38" s="224" t="str">
        <f>IF(OR(C38="",DANE!BQ32=0),"",DANE!BQ32)</f>
        <v/>
      </c>
      <c r="AD38" s="222" t="str">
        <f>IF(OR(G38="",DANE!BS32=""),"",DANE!BS32)</f>
        <v/>
      </c>
      <c r="AE38" s="224" t="str">
        <f>IF(OR(G38="",DANE!BU32=0),"",DANE!BU32)</f>
        <v/>
      </c>
      <c r="AF38" s="225" t="str">
        <f>IF(OR(G38="",DANE!BW32=""),"",DANE!BW32)</f>
        <v/>
      </c>
      <c r="AG38" s="224" t="str">
        <f>IF(OR(G38="",DANE!BY32=0),"",DANE!BY32)</f>
        <v/>
      </c>
      <c r="AH38" s="225" t="str">
        <f>IF(OR(I38="",DANE!CA32=""),"",DANE!CA32)</f>
        <v/>
      </c>
      <c r="AI38" s="224" t="str">
        <f>IF(OR(I38="",DANE!CC32=0),"",DANE!CC32)</f>
        <v/>
      </c>
    </row>
    <row r="39" spans="1:35" s="36" customFormat="1" x14ac:dyDescent="0.2">
      <c r="A39" s="37">
        <f>DANE!C33</f>
        <v>25</v>
      </c>
      <c r="B39" s="74">
        <f t="shared" si="4"/>
        <v>25</v>
      </c>
      <c r="C39" s="167" t="str">
        <f>IF(OR(DANE!D33="",DANE!G33=0,DANE!R33=DANE!$A$33,DANE!R33=DANE!$A$34,DANE!R33=DANE!$A$35,DANE!R33=DANE!$A$36),"",DANE!D33)</f>
        <v/>
      </c>
      <c r="D39" s="169" t="str">
        <f>IF(C39="","",DANE!O33)</f>
        <v/>
      </c>
      <c r="E39" s="214" t="str">
        <f>IF(C39="","",DANE!W33)</f>
        <v/>
      </c>
      <c r="F39" s="215" t="str">
        <f>IF(C39="","",DANE!Y33)</f>
        <v/>
      </c>
      <c r="G39" s="226" t="str">
        <f>IF(C39="","",DANE!P33)</f>
        <v/>
      </c>
      <c r="H39" s="227" t="str">
        <f>IF(C39="","",DANE!Q33)</f>
        <v/>
      </c>
      <c r="I39" s="68" t="str">
        <f>IF(C39="","",DANE!AB33)</f>
        <v/>
      </c>
      <c r="J39" s="228" t="str">
        <f>IF(C39="","",DANE!AC33)</f>
        <v/>
      </c>
      <c r="K39" s="229" t="str">
        <f>IF(C39="","",DANE!AD33)</f>
        <v/>
      </c>
      <c r="L39" s="220" t="str">
        <f ca="1">IF(OR(C39="",DANE!AI33=""),"",DANE!AI33)</f>
        <v/>
      </c>
      <c r="M39" s="230" t="str">
        <f>IF(OR(C39="",DANE!AJ33=""),"",DANE!AJ33)</f>
        <v/>
      </c>
      <c r="N39" s="231" t="str">
        <f>IF(OR(C39="",DANE!AK33=""),"",DANE!AK33)</f>
        <v/>
      </c>
      <c r="O39" s="232" t="str">
        <f>IF(OR(C39="",DANE!AM33=0),"",DANE!AM33)</f>
        <v/>
      </c>
      <c r="P39" s="231" t="str">
        <f>IF(OR(C39="",DANE!AO33=""),"",DANE!AO33)</f>
        <v/>
      </c>
      <c r="Q39" s="233" t="str">
        <f>IF(OR(C39="",DANE!AQ33=0),"",DANE!AQ33)</f>
        <v/>
      </c>
      <c r="R39" s="234" t="str">
        <f>IF(OR(C39="",DANE!AS33=""),"",DANE!AS33)</f>
        <v/>
      </c>
      <c r="S39" s="233" t="str">
        <f>IF(OR(C39="",DANE!AU33=0),"",DANE!AU33)</f>
        <v/>
      </c>
      <c r="T39" s="225" t="str">
        <f>IF(OR(E39="",DANE!AW33=""),"",DANE!AW33)</f>
        <v/>
      </c>
      <c r="U39" s="224" t="str">
        <f>IF(OR(E39="",DANE!AY33=0),"",DANE!AY33)</f>
        <v/>
      </c>
      <c r="V39" s="231" t="str">
        <f>IF(OR(C39="",DANE!BC33=""),"",DANE!BC33)</f>
        <v/>
      </c>
      <c r="W39" s="233" t="str">
        <f>IF(OR(C39="",DANE!BE33=0),"",DANE!BE33)</f>
        <v/>
      </c>
      <c r="X39" s="231" t="str">
        <f>IF(OR(C39="",DANE!BG33=""),"",DANE!BG33)</f>
        <v/>
      </c>
      <c r="Y39" s="233" t="str">
        <f>IF(OR(C39="",DANE!BI33=0),"",DANE!BI33)</f>
        <v/>
      </c>
      <c r="Z39" s="222" t="str">
        <f>IF(OR(C39="",DANE!BK33=""),"",DANE!BK33)</f>
        <v/>
      </c>
      <c r="AA39" s="224" t="str">
        <f>IF(OR(C39="",DANE!BM33=0),"",DANE!BM33)</f>
        <v/>
      </c>
      <c r="AB39" s="225" t="str">
        <f>IF(OR(C39="",DANE!BO33=""),"",DANE!BO33)</f>
        <v/>
      </c>
      <c r="AC39" s="224" t="str">
        <f>IF(OR(C39="",DANE!BQ33=0),"",DANE!BQ33)</f>
        <v/>
      </c>
      <c r="AD39" s="222" t="str">
        <f>IF(OR(G39="",DANE!BS33=""),"",DANE!BS33)</f>
        <v/>
      </c>
      <c r="AE39" s="224" t="str">
        <f>IF(OR(G39="",DANE!BU33=0),"",DANE!BU33)</f>
        <v/>
      </c>
      <c r="AF39" s="225" t="str">
        <f>IF(OR(G39="",DANE!BW33=""),"",DANE!BW33)</f>
        <v/>
      </c>
      <c r="AG39" s="224" t="str">
        <f>IF(OR(G39="",DANE!BY33=0),"",DANE!BY33)</f>
        <v/>
      </c>
      <c r="AH39" s="225" t="str">
        <f>IF(OR(I39="",DANE!CA33=""),"",DANE!CA33)</f>
        <v/>
      </c>
      <c r="AI39" s="224" t="str">
        <f>IF(OR(I39="",DANE!CC33=0),"",DANE!CC33)</f>
        <v/>
      </c>
    </row>
    <row r="40" spans="1:35" s="36" customFormat="1" x14ac:dyDescent="0.2">
      <c r="A40" s="37">
        <f>DANE!C34</f>
        <v>26</v>
      </c>
      <c r="B40" s="74">
        <f t="shared" si="4"/>
        <v>26</v>
      </c>
      <c r="C40" s="167" t="str">
        <f>IF(OR(DANE!D34="",DANE!G34=0,DANE!R34=DANE!$A$33,DANE!R34=DANE!$A$34,DANE!R34=DANE!$A$35,DANE!R34=DANE!$A$36),"",DANE!D34)</f>
        <v/>
      </c>
      <c r="D40" s="169" t="str">
        <f>IF(C40="","",DANE!O34)</f>
        <v/>
      </c>
      <c r="E40" s="214" t="str">
        <f>IF(C40="","",DANE!W34)</f>
        <v/>
      </c>
      <c r="F40" s="215" t="str">
        <f>IF(C40="","",DANE!Y34)</f>
        <v/>
      </c>
      <c r="G40" s="226" t="str">
        <f>IF(C40="","",DANE!P34)</f>
        <v/>
      </c>
      <c r="H40" s="227" t="str">
        <f>IF(C40="","",DANE!Q34)</f>
        <v/>
      </c>
      <c r="I40" s="68" t="str">
        <f>IF(C40="","",DANE!AB34)</f>
        <v/>
      </c>
      <c r="J40" s="228" t="str">
        <f>IF(C40="","",DANE!AC34)</f>
        <v/>
      </c>
      <c r="K40" s="229" t="str">
        <f>IF(C40="","",DANE!AD34)</f>
        <v/>
      </c>
      <c r="L40" s="220" t="str">
        <f ca="1">IF(OR(C40="",DANE!AI34=""),"",DANE!AI34)</f>
        <v/>
      </c>
      <c r="M40" s="230" t="str">
        <f>IF(OR(C40="",DANE!AJ34=""),"",DANE!AJ34)</f>
        <v/>
      </c>
      <c r="N40" s="231" t="str">
        <f>IF(OR(C40="",DANE!AK34=""),"",DANE!AK34)</f>
        <v/>
      </c>
      <c r="O40" s="232" t="str">
        <f>IF(OR(C40="",DANE!AM34=0),"",DANE!AM34)</f>
        <v/>
      </c>
      <c r="P40" s="231" t="str">
        <f>IF(OR(C40="",DANE!AO34=""),"",DANE!AO34)</f>
        <v/>
      </c>
      <c r="Q40" s="233" t="str">
        <f>IF(OR(C40="",DANE!AQ34=0),"",DANE!AQ34)</f>
        <v/>
      </c>
      <c r="R40" s="234" t="str">
        <f>IF(OR(C40="",DANE!AS34=""),"",DANE!AS34)</f>
        <v/>
      </c>
      <c r="S40" s="233" t="str">
        <f>IF(OR(C40="",DANE!AU34=0),"",DANE!AU34)</f>
        <v/>
      </c>
      <c r="T40" s="225" t="str">
        <f>IF(OR(E40="",DANE!AW34=""),"",DANE!AW34)</f>
        <v/>
      </c>
      <c r="U40" s="224" t="str">
        <f>IF(OR(E40="",DANE!AY34=0),"",DANE!AY34)</f>
        <v/>
      </c>
      <c r="V40" s="231" t="str">
        <f>IF(OR(C40="",DANE!BC34=""),"",DANE!BC34)</f>
        <v/>
      </c>
      <c r="W40" s="233" t="str">
        <f>IF(OR(C40="",DANE!BE34=0),"",DANE!BE34)</f>
        <v/>
      </c>
      <c r="X40" s="231" t="str">
        <f>IF(OR(C40="",DANE!BG34=""),"",DANE!BG34)</f>
        <v/>
      </c>
      <c r="Y40" s="233" t="str">
        <f>IF(OR(C40="",DANE!BI34=0),"",DANE!BI34)</f>
        <v/>
      </c>
      <c r="Z40" s="222" t="str">
        <f>IF(OR(C40="",DANE!BK34=""),"",DANE!BK34)</f>
        <v/>
      </c>
      <c r="AA40" s="224" t="str">
        <f>IF(OR(C40="",DANE!BM34=0),"",DANE!BM34)</f>
        <v/>
      </c>
      <c r="AB40" s="225" t="str">
        <f>IF(OR(C40="",DANE!BO34=""),"",DANE!BO34)</f>
        <v/>
      </c>
      <c r="AC40" s="224" t="str">
        <f>IF(OR(C40="",DANE!BQ34=0),"",DANE!BQ34)</f>
        <v/>
      </c>
      <c r="AD40" s="222" t="str">
        <f>IF(OR(G40="",DANE!BS34=""),"",DANE!BS34)</f>
        <v/>
      </c>
      <c r="AE40" s="224" t="str">
        <f>IF(OR(G40="",DANE!BU34=0),"",DANE!BU34)</f>
        <v/>
      </c>
      <c r="AF40" s="225" t="str">
        <f>IF(OR(G40="",DANE!BW34=""),"",DANE!BW34)</f>
        <v/>
      </c>
      <c r="AG40" s="224" t="str">
        <f>IF(OR(G40="",DANE!BY34=0),"",DANE!BY34)</f>
        <v/>
      </c>
      <c r="AH40" s="225" t="str">
        <f>IF(OR(I40="",DANE!CA34=""),"",DANE!CA34)</f>
        <v/>
      </c>
      <c r="AI40" s="224" t="str">
        <f>IF(OR(I40="",DANE!CC34=0),"",DANE!CC34)</f>
        <v/>
      </c>
    </row>
    <row r="41" spans="1:35" s="36" customFormat="1" x14ac:dyDescent="0.2">
      <c r="A41" s="37">
        <f>DANE!C35</f>
        <v>27</v>
      </c>
      <c r="B41" s="74">
        <f t="shared" si="4"/>
        <v>27</v>
      </c>
      <c r="C41" s="167" t="str">
        <f>IF(OR(DANE!D35="",DANE!G35=0,DANE!R35=DANE!$A$33,DANE!R35=DANE!$A$34,DANE!R35=DANE!$A$35,DANE!R35=DANE!$A$36),"",DANE!D35)</f>
        <v/>
      </c>
      <c r="D41" s="169" t="str">
        <f>IF(C41="","",DANE!O35)</f>
        <v/>
      </c>
      <c r="E41" s="214" t="str">
        <f>IF(C41="","",DANE!W35)</f>
        <v/>
      </c>
      <c r="F41" s="215" t="str">
        <f>IF(C41="","",DANE!Y35)</f>
        <v/>
      </c>
      <c r="G41" s="226" t="str">
        <f>IF(C41="","",DANE!P35)</f>
        <v/>
      </c>
      <c r="H41" s="227" t="str">
        <f>IF(C41="","",DANE!Q35)</f>
        <v/>
      </c>
      <c r="I41" s="68" t="str">
        <f>IF(C41="","",DANE!AB35)</f>
        <v/>
      </c>
      <c r="J41" s="228" t="str">
        <f>IF(C41="","",DANE!AC35)</f>
        <v/>
      </c>
      <c r="K41" s="229" t="str">
        <f>IF(C41="","",DANE!AD35)</f>
        <v/>
      </c>
      <c r="L41" s="220" t="str">
        <f ca="1">IF(OR(C41="",DANE!AI35=""),"",DANE!AI35)</f>
        <v/>
      </c>
      <c r="M41" s="230" t="str">
        <f>IF(OR(C41="",DANE!AJ35=""),"",DANE!AJ35)</f>
        <v/>
      </c>
      <c r="N41" s="231" t="str">
        <f>IF(OR(C41="",DANE!AK35=""),"",DANE!AK35)</f>
        <v/>
      </c>
      <c r="O41" s="232" t="str">
        <f>IF(OR(C41="",DANE!AM35=0),"",DANE!AM35)</f>
        <v/>
      </c>
      <c r="P41" s="231" t="str">
        <f>IF(OR(C41="",DANE!AO35=""),"",DANE!AO35)</f>
        <v/>
      </c>
      <c r="Q41" s="233" t="str">
        <f>IF(OR(C41="",DANE!AQ35=0),"",DANE!AQ35)</f>
        <v/>
      </c>
      <c r="R41" s="234" t="str">
        <f>IF(OR(C41="",DANE!AS35=""),"",DANE!AS35)</f>
        <v/>
      </c>
      <c r="S41" s="233" t="str">
        <f>IF(OR(C41="",DANE!AU35=0),"",DANE!AU35)</f>
        <v/>
      </c>
      <c r="T41" s="225" t="str">
        <f>IF(OR(E41="",DANE!AW35=""),"",DANE!AW35)</f>
        <v/>
      </c>
      <c r="U41" s="224" t="str">
        <f>IF(OR(E41="",DANE!AY35=0),"",DANE!AY35)</f>
        <v/>
      </c>
      <c r="V41" s="231" t="str">
        <f>IF(OR(C41="",DANE!BC35=""),"",DANE!BC35)</f>
        <v/>
      </c>
      <c r="W41" s="233" t="str">
        <f>IF(OR(C41="",DANE!BE35=0),"",DANE!BE35)</f>
        <v/>
      </c>
      <c r="X41" s="231" t="str">
        <f>IF(OR(C41="",DANE!BG35=""),"",DANE!BG35)</f>
        <v/>
      </c>
      <c r="Y41" s="233" t="str">
        <f>IF(OR(C41="",DANE!BI35=0),"",DANE!BI35)</f>
        <v/>
      </c>
      <c r="Z41" s="222" t="str">
        <f>IF(OR(C41="",DANE!BK35=""),"",DANE!BK35)</f>
        <v/>
      </c>
      <c r="AA41" s="224" t="str">
        <f>IF(OR(C41="",DANE!BM35=0),"",DANE!BM35)</f>
        <v/>
      </c>
      <c r="AB41" s="225" t="str">
        <f>IF(OR(C41="",DANE!BO35=""),"",DANE!BO35)</f>
        <v/>
      </c>
      <c r="AC41" s="224" t="str">
        <f>IF(OR(C41="",DANE!BQ35=0),"",DANE!BQ35)</f>
        <v/>
      </c>
      <c r="AD41" s="222" t="str">
        <f>IF(OR(G41="",DANE!BS35=""),"",DANE!BS35)</f>
        <v/>
      </c>
      <c r="AE41" s="224" t="str">
        <f>IF(OR(G41="",DANE!BU35=0),"",DANE!BU35)</f>
        <v/>
      </c>
      <c r="AF41" s="225" t="str">
        <f>IF(OR(G41="",DANE!BW35=""),"",DANE!BW35)</f>
        <v/>
      </c>
      <c r="AG41" s="224" t="str">
        <f>IF(OR(G41="",DANE!BY35=0),"",DANE!BY35)</f>
        <v/>
      </c>
      <c r="AH41" s="225" t="str">
        <f>IF(OR(I41="",DANE!CA35=""),"",DANE!CA35)</f>
        <v/>
      </c>
      <c r="AI41" s="224" t="str">
        <f>IF(OR(I41="",DANE!CC35=0),"",DANE!CC35)</f>
        <v/>
      </c>
    </row>
    <row r="42" spans="1:35" s="36" customFormat="1" x14ac:dyDescent="0.2">
      <c r="A42" s="37">
        <f>DANE!C36</f>
        <v>28</v>
      </c>
      <c r="B42" s="74">
        <f t="shared" si="4"/>
        <v>28</v>
      </c>
      <c r="C42" s="167" t="str">
        <f>IF(OR(DANE!D36="",DANE!G36=0,DANE!R36=DANE!$A$33,DANE!R36=DANE!$A$34,DANE!R36=DANE!$A$35,DANE!R36=DANE!$A$36),"",DANE!D36)</f>
        <v/>
      </c>
      <c r="D42" s="169" t="str">
        <f>IF(C42="","",DANE!O36)</f>
        <v/>
      </c>
      <c r="E42" s="214" t="str">
        <f>IF(C42="","",DANE!W36)</f>
        <v/>
      </c>
      <c r="F42" s="215" t="str">
        <f>IF(C42="","",DANE!Y36)</f>
        <v/>
      </c>
      <c r="G42" s="226" t="str">
        <f>IF(C42="","",DANE!P36)</f>
        <v/>
      </c>
      <c r="H42" s="227" t="str">
        <f>IF(C42="","",DANE!Q36)</f>
        <v/>
      </c>
      <c r="I42" s="68" t="str">
        <f>IF(C42="","",DANE!AB36)</f>
        <v/>
      </c>
      <c r="J42" s="228" t="str">
        <f>IF(C42="","",DANE!AC36)</f>
        <v/>
      </c>
      <c r="K42" s="229" t="str">
        <f>IF(C42="","",DANE!AD36)</f>
        <v/>
      </c>
      <c r="L42" s="220" t="str">
        <f ca="1">IF(OR(C42="",DANE!AI36=""),"",DANE!AI36)</f>
        <v/>
      </c>
      <c r="M42" s="230" t="str">
        <f>IF(OR(C42="",DANE!AJ36=""),"",DANE!AJ36)</f>
        <v/>
      </c>
      <c r="N42" s="231" t="str">
        <f>IF(OR(C42="",DANE!AK36=""),"",DANE!AK36)</f>
        <v/>
      </c>
      <c r="O42" s="232" t="str">
        <f>IF(OR(C42="",DANE!AM36=0),"",DANE!AM36)</f>
        <v/>
      </c>
      <c r="P42" s="231" t="str">
        <f>IF(OR(C42="",DANE!AO36=""),"",DANE!AO36)</f>
        <v/>
      </c>
      <c r="Q42" s="233" t="str">
        <f>IF(OR(C42="",DANE!AQ36=0),"",DANE!AQ36)</f>
        <v/>
      </c>
      <c r="R42" s="234" t="str">
        <f>IF(OR(C42="",DANE!AS36=""),"",DANE!AS36)</f>
        <v/>
      </c>
      <c r="S42" s="233" t="str">
        <f>IF(OR(C42="",DANE!AU36=0),"",DANE!AU36)</f>
        <v/>
      </c>
      <c r="T42" s="225" t="str">
        <f>IF(OR(E42="",DANE!AW36=""),"",DANE!AW36)</f>
        <v/>
      </c>
      <c r="U42" s="224" t="str">
        <f>IF(OR(E42="",DANE!AY36=0),"",DANE!AY36)</f>
        <v/>
      </c>
      <c r="V42" s="231" t="str">
        <f>IF(OR(C42="",DANE!BC36=""),"",DANE!BC36)</f>
        <v/>
      </c>
      <c r="W42" s="233" t="str">
        <f>IF(OR(C42="",DANE!BE36=0),"",DANE!BE36)</f>
        <v/>
      </c>
      <c r="X42" s="231" t="str">
        <f>IF(OR(C42="",DANE!BG36=""),"",DANE!BG36)</f>
        <v/>
      </c>
      <c r="Y42" s="233" t="str">
        <f>IF(OR(C42="",DANE!BI36=0),"",DANE!BI36)</f>
        <v/>
      </c>
      <c r="Z42" s="222" t="str">
        <f>IF(OR(C42="",DANE!BK36=""),"",DANE!BK36)</f>
        <v/>
      </c>
      <c r="AA42" s="224" t="str">
        <f>IF(OR(C42="",DANE!BM36=0),"",DANE!BM36)</f>
        <v/>
      </c>
      <c r="AB42" s="225" t="str">
        <f>IF(OR(C42="",DANE!BO36=""),"",DANE!BO36)</f>
        <v/>
      </c>
      <c r="AC42" s="224" t="str">
        <f>IF(OR(C42="",DANE!BQ36=0),"",DANE!BQ36)</f>
        <v/>
      </c>
      <c r="AD42" s="222" t="str">
        <f>IF(OR(G42="",DANE!BS36=""),"",DANE!BS36)</f>
        <v/>
      </c>
      <c r="AE42" s="224" t="str">
        <f>IF(OR(G42="",DANE!BU36=0),"",DANE!BU36)</f>
        <v/>
      </c>
      <c r="AF42" s="225" t="str">
        <f>IF(OR(G42="",DANE!BW36=""),"",DANE!BW36)</f>
        <v/>
      </c>
      <c r="AG42" s="224" t="str">
        <f>IF(OR(G42="",DANE!BY36=0),"",DANE!BY36)</f>
        <v/>
      </c>
      <c r="AH42" s="225" t="str">
        <f>IF(OR(I42="",DANE!CA36=""),"",DANE!CA36)</f>
        <v/>
      </c>
      <c r="AI42" s="224" t="str">
        <f>IF(OR(I42="",DANE!CC36=0),"",DANE!CC36)</f>
        <v/>
      </c>
    </row>
    <row r="43" spans="1:35" s="36" customFormat="1" x14ac:dyDescent="0.2">
      <c r="A43" s="37">
        <f>DANE!C37</f>
        <v>29</v>
      </c>
      <c r="B43" s="74">
        <f t="shared" si="4"/>
        <v>29</v>
      </c>
      <c r="C43" s="167" t="str">
        <f>IF(OR(DANE!D37="",DANE!G37=0,DANE!R37=DANE!$A$33,DANE!R37=DANE!$A$34,DANE!R37=DANE!$A$35,DANE!R37=DANE!$A$36),"",DANE!D37)</f>
        <v/>
      </c>
      <c r="D43" s="169" t="str">
        <f>IF(C43="","",DANE!O37)</f>
        <v/>
      </c>
      <c r="E43" s="214" t="str">
        <f>IF(C43="","",DANE!W37)</f>
        <v/>
      </c>
      <c r="F43" s="215" t="str">
        <f>IF(C43="","",DANE!Y37)</f>
        <v/>
      </c>
      <c r="G43" s="226" t="str">
        <f>IF(C43="","",DANE!P37)</f>
        <v/>
      </c>
      <c r="H43" s="227" t="str">
        <f>IF(C43="","",DANE!Q37)</f>
        <v/>
      </c>
      <c r="I43" s="68" t="str">
        <f>IF(C43="","",DANE!AB37)</f>
        <v/>
      </c>
      <c r="J43" s="228" t="str">
        <f>IF(C43="","",DANE!AC37)</f>
        <v/>
      </c>
      <c r="K43" s="229" t="str">
        <f>IF(C43="","",DANE!AD37)</f>
        <v/>
      </c>
      <c r="L43" s="220" t="str">
        <f ca="1">IF(OR(C43="",DANE!AI37=""),"",DANE!AI37)</f>
        <v/>
      </c>
      <c r="M43" s="230" t="str">
        <f>IF(OR(C43="",DANE!AJ37=""),"",DANE!AJ37)</f>
        <v/>
      </c>
      <c r="N43" s="231" t="str">
        <f>IF(OR(C43="",DANE!AK37=""),"",DANE!AK37)</f>
        <v/>
      </c>
      <c r="O43" s="232" t="str">
        <f>IF(OR(C43="",DANE!AM37=0),"",DANE!AM37)</f>
        <v/>
      </c>
      <c r="P43" s="231" t="str">
        <f>IF(OR(C43="",DANE!AO37=""),"",DANE!AO37)</f>
        <v/>
      </c>
      <c r="Q43" s="233" t="str">
        <f>IF(OR(C43="",DANE!AQ37=0),"",DANE!AQ37)</f>
        <v/>
      </c>
      <c r="R43" s="234" t="str">
        <f>IF(OR(C43="",DANE!AS37=""),"",DANE!AS37)</f>
        <v/>
      </c>
      <c r="S43" s="233" t="str">
        <f>IF(OR(C43="",DANE!AU37=0),"",DANE!AU37)</f>
        <v/>
      </c>
      <c r="T43" s="225" t="str">
        <f>IF(OR(E43="",DANE!AW37=""),"",DANE!AW37)</f>
        <v/>
      </c>
      <c r="U43" s="224" t="str">
        <f>IF(OR(E43="",DANE!AY37=0),"",DANE!AY37)</f>
        <v/>
      </c>
      <c r="V43" s="231" t="str">
        <f>IF(OR(C43="",DANE!BC37=""),"",DANE!BC37)</f>
        <v/>
      </c>
      <c r="W43" s="233" t="str">
        <f>IF(OR(C43="",DANE!BE37=0),"",DANE!BE37)</f>
        <v/>
      </c>
      <c r="X43" s="231" t="str">
        <f>IF(OR(C43="",DANE!BG37=""),"",DANE!BG37)</f>
        <v/>
      </c>
      <c r="Y43" s="233" t="str">
        <f>IF(OR(C43="",DANE!BI37=0),"",DANE!BI37)</f>
        <v/>
      </c>
      <c r="Z43" s="222" t="str">
        <f>IF(OR(C43="",DANE!BK37=""),"",DANE!BK37)</f>
        <v/>
      </c>
      <c r="AA43" s="224" t="str">
        <f>IF(OR(C43="",DANE!BM37=0),"",DANE!BM37)</f>
        <v/>
      </c>
      <c r="AB43" s="225" t="str">
        <f>IF(OR(C43="",DANE!BO37=""),"",DANE!BO37)</f>
        <v/>
      </c>
      <c r="AC43" s="224" t="str">
        <f>IF(OR(C43="",DANE!BQ37=0),"",DANE!BQ37)</f>
        <v/>
      </c>
      <c r="AD43" s="222" t="str">
        <f>IF(OR(G43="",DANE!BS37=""),"",DANE!BS37)</f>
        <v/>
      </c>
      <c r="AE43" s="224" t="str">
        <f>IF(OR(G43="",DANE!BU37=0),"",DANE!BU37)</f>
        <v/>
      </c>
      <c r="AF43" s="225" t="str">
        <f>IF(OR(G43="",DANE!BW37=""),"",DANE!BW37)</f>
        <v/>
      </c>
      <c r="AG43" s="224" t="str">
        <f>IF(OR(G43="",DANE!BY37=0),"",DANE!BY37)</f>
        <v/>
      </c>
      <c r="AH43" s="225" t="str">
        <f>IF(OR(I43="",DANE!CA37=""),"",DANE!CA37)</f>
        <v/>
      </c>
      <c r="AI43" s="224" t="str">
        <f>IF(OR(I43="",DANE!CC37=0),"",DANE!CC37)</f>
        <v/>
      </c>
    </row>
    <row r="44" spans="1:35" s="36" customFormat="1" x14ac:dyDescent="0.2">
      <c r="A44" s="37">
        <f>DANE!C38</f>
        <v>30</v>
      </c>
      <c r="B44" s="74">
        <f t="shared" si="4"/>
        <v>30</v>
      </c>
      <c r="C44" s="167" t="str">
        <f>IF(OR(DANE!D38="",DANE!G38=0,DANE!R38=DANE!$A$33,DANE!R38=DANE!$A$34,DANE!R38=DANE!$A$35,DANE!R38=DANE!$A$36),"",DANE!D38)</f>
        <v/>
      </c>
      <c r="D44" s="169" t="str">
        <f>IF(C44="","",DANE!O38)</f>
        <v/>
      </c>
      <c r="E44" s="214" t="str">
        <f>IF(C44="","",DANE!W38)</f>
        <v/>
      </c>
      <c r="F44" s="215" t="str">
        <f>IF(C44="","",DANE!Y38)</f>
        <v/>
      </c>
      <c r="G44" s="226" t="str">
        <f>IF(C44="","",DANE!P38)</f>
        <v/>
      </c>
      <c r="H44" s="227" t="str">
        <f>IF(C44="","",DANE!Q38)</f>
        <v/>
      </c>
      <c r="I44" s="68" t="str">
        <f>IF(C44="","",DANE!AB38)</f>
        <v/>
      </c>
      <c r="J44" s="228" t="str">
        <f>IF(C44="","",DANE!AC38)</f>
        <v/>
      </c>
      <c r="K44" s="229" t="str">
        <f>IF(C44="","",DANE!AD38)</f>
        <v/>
      </c>
      <c r="L44" s="220" t="str">
        <f ca="1">IF(OR(C44="",DANE!AI38=""),"",DANE!AI38)</f>
        <v/>
      </c>
      <c r="M44" s="230" t="str">
        <f>IF(OR(C44="",DANE!AJ38=""),"",DANE!AJ38)</f>
        <v/>
      </c>
      <c r="N44" s="231" t="str">
        <f>IF(OR(C44="",DANE!AK38=""),"",DANE!AK38)</f>
        <v/>
      </c>
      <c r="O44" s="232" t="str">
        <f>IF(OR(C44="",DANE!AM38=0),"",DANE!AM38)</f>
        <v/>
      </c>
      <c r="P44" s="231" t="str">
        <f>IF(OR(C44="",DANE!AO38=""),"",DANE!AO38)</f>
        <v/>
      </c>
      <c r="Q44" s="233" t="str">
        <f>IF(OR(C44="",DANE!AQ38=0),"",DANE!AQ38)</f>
        <v/>
      </c>
      <c r="R44" s="234" t="str">
        <f>IF(OR(C44="",DANE!AS38=""),"",DANE!AS38)</f>
        <v/>
      </c>
      <c r="S44" s="233" t="str">
        <f>IF(OR(C44="",DANE!AU38=0),"",DANE!AU38)</f>
        <v/>
      </c>
      <c r="T44" s="225" t="str">
        <f>IF(OR(E44="",DANE!AW38=""),"",DANE!AW38)</f>
        <v/>
      </c>
      <c r="U44" s="224" t="str">
        <f>IF(OR(E44="",DANE!AY38=0),"",DANE!AY38)</f>
        <v/>
      </c>
      <c r="V44" s="231" t="str">
        <f>IF(OR(C44="",DANE!BC38=""),"",DANE!BC38)</f>
        <v/>
      </c>
      <c r="W44" s="233" t="str">
        <f>IF(OR(C44="",DANE!BE38=0),"",DANE!BE38)</f>
        <v/>
      </c>
      <c r="X44" s="231" t="str">
        <f>IF(OR(C44="",DANE!BG38=""),"",DANE!BG38)</f>
        <v/>
      </c>
      <c r="Y44" s="233" t="str">
        <f>IF(OR(C44="",DANE!BI38=0),"",DANE!BI38)</f>
        <v/>
      </c>
      <c r="Z44" s="222" t="str">
        <f>IF(OR(C44="",DANE!BK38=""),"",DANE!BK38)</f>
        <v/>
      </c>
      <c r="AA44" s="224" t="str">
        <f>IF(OR(C44="",DANE!BM38=0),"",DANE!BM38)</f>
        <v/>
      </c>
      <c r="AB44" s="225" t="str">
        <f>IF(OR(C44="",DANE!BO38=""),"",DANE!BO38)</f>
        <v/>
      </c>
      <c r="AC44" s="224" t="str">
        <f>IF(OR(C44="",DANE!BQ38=0),"",DANE!BQ38)</f>
        <v/>
      </c>
      <c r="AD44" s="222" t="str">
        <f>IF(OR(G44="",DANE!BS38=""),"",DANE!BS38)</f>
        <v/>
      </c>
      <c r="AE44" s="224" t="str">
        <f>IF(OR(G44="",DANE!BU38=0),"",DANE!BU38)</f>
        <v/>
      </c>
      <c r="AF44" s="225" t="str">
        <f>IF(OR(G44="",DANE!BW38=""),"",DANE!BW38)</f>
        <v/>
      </c>
      <c r="AG44" s="224" t="str">
        <f>IF(OR(G44="",DANE!BY38=0),"",DANE!BY38)</f>
        <v/>
      </c>
      <c r="AH44" s="225" t="str">
        <f>IF(OR(I44="",DANE!CA38=""),"",DANE!CA38)</f>
        <v/>
      </c>
      <c r="AI44" s="224" t="str">
        <f>IF(OR(I44="",DANE!CC38=0),"",DANE!CC38)</f>
        <v/>
      </c>
    </row>
    <row r="45" spans="1:35" s="36" customFormat="1" x14ac:dyDescent="0.2">
      <c r="A45" s="37">
        <f>DANE!C39</f>
        <v>31</v>
      </c>
      <c r="B45" s="74">
        <f t="shared" si="4"/>
        <v>31</v>
      </c>
      <c r="C45" s="167" t="str">
        <f>IF(OR(DANE!D39="",DANE!G39=0,DANE!R39=DANE!$A$33,DANE!R39=DANE!$A$34,DANE!R39=DANE!$A$35,DANE!R39=DANE!$A$36),"",DANE!D39)</f>
        <v/>
      </c>
      <c r="D45" s="169" t="str">
        <f>IF(C45="","",DANE!O39)</f>
        <v/>
      </c>
      <c r="E45" s="214" t="str">
        <f>IF(C45="","",DANE!W39)</f>
        <v/>
      </c>
      <c r="F45" s="215" t="str">
        <f>IF(C45="","",DANE!Y39)</f>
        <v/>
      </c>
      <c r="G45" s="226" t="str">
        <f>IF(C45="","",DANE!P39)</f>
        <v/>
      </c>
      <c r="H45" s="227" t="str">
        <f>IF(C45="","",DANE!Q39)</f>
        <v/>
      </c>
      <c r="I45" s="68" t="str">
        <f>IF(C45="","",DANE!AB39)</f>
        <v/>
      </c>
      <c r="J45" s="228" t="str">
        <f>IF(C45="","",DANE!AC39)</f>
        <v/>
      </c>
      <c r="K45" s="229" t="str">
        <f>IF(C45="","",DANE!AD39)</f>
        <v/>
      </c>
      <c r="L45" s="220" t="str">
        <f ca="1">IF(OR(C45="",DANE!AI39=""),"",DANE!AI39)</f>
        <v/>
      </c>
      <c r="M45" s="230" t="str">
        <f>IF(OR(C45="",DANE!AJ39=""),"",DANE!AJ39)</f>
        <v/>
      </c>
      <c r="N45" s="231" t="str">
        <f>IF(OR(C45="",DANE!AK39=""),"",DANE!AK39)</f>
        <v/>
      </c>
      <c r="O45" s="232" t="str">
        <f>IF(OR(C45="",DANE!AM39=0),"",DANE!AM39)</f>
        <v/>
      </c>
      <c r="P45" s="231" t="str">
        <f>IF(OR(C45="",DANE!AO39=""),"",DANE!AO39)</f>
        <v/>
      </c>
      <c r="Q45" s="233" t="str">
        <f>IF(OR(C45="",DANE!AQ39=0),"",DANE!AQ39)</f>
        <v/>
      </c>
      <c r="R45" s="234" t="str">
        <f>IF(OR(C45="",DANE!AS39=""),"",DANE!AS39)</f>
        <v/>
      </c>
      <c r="S45" s="233" t="str">
        <f>IF(OR(C45="",DANE!AU39=0),"",DANE!AU39)</f>
        <v/>
      </c>
      <c r="T45" s="225" t="str">
        <f>IF(OR(E45="",DANE!AW39=""),"",DANE!AW39)</f>
        <v/>
      </c>
      <c r="U45" s="224" t="str">
        <f>IF(OR(E45="",DANE!AY39=0),"",DANE!AY39)</f>
        <v/>
      </c>
      <c r="V45" s="231" t="str">
        <f>IF(OR(C45="",DANE!BC39=""),"",DANE!BC39)</f>
        <v/>
      </c>
      <c r="W45" s="233" t="str">
        <f>IF(OR(C45="",DANE!BE39=0),"",DANE!BE39)</f>
        <v/>
      </c>
      <c r="X45" s="231" t="str">
        <f>IF(OR(C45="",DANE!BG39=""),"",DANE!BG39)</f>
        <v/>
      </c>
      <c r="Y45" s="233" t="str">
        <f>IF(OR(C45="",DANE!BI39=0),"",DANE!BI39)</f>
        <v/>
      </c>
      <c r="Z45" s="222" t="str">
        <f>IF(OR(C45="",DANE!BK39=""),"",DANE!BK39)</f>
        <v/>
      </c>
      <c r="AA45" s="224" t="str">
        <f>IF(OR(C45="",DANE!BM39=0),"",DANE!BM39)</f>
        <v/>
      </c>
      <c r="AB45" s="225" t="str">
        <f>IF(OR(C45="",DANE!BO39=""),"",DANE!BO39)</f>
        <v/>
      </c>
      <c r="AC45" s="224" t="str">
        <f>IF(OR(C45="",DANE!BQ39=0),"",DANE!BQ39)</f>
        <v/>
      </c>
      <c r="AD45" s="222" t="str">
        <f>IF(OR(G45="",DANE!BS39=""),"",DANE!BS39)</f>
        <v/>
      </c>
      <c r="AE45" s="224" t="str">
        <f>IF(OR(G45="",DANE!BU39=0),"",DANE!BU39)</f>
        <v/>
      </c>
      <c r="AF45" s="225" t="str">
        <f>IF(OR(G45="",DANE!BW39=""),"",DANE!BW39)</f>
        <v/>
      </c>
      <c r="AG45" s="224" t="str">
        <f>IF(OR(G45="",DANE!BY39=0),"",DANE!BY39)</f>
        <v/>
      </c>
      <c r="AH45" s="225" t="str">
        <f>IF(OR(I45="",DANE!CA39=""),"",DANE!CA39)</f>
        <v/>
      </c>
      <c r="AI45" s="224" t="str">
        <f>IF(OR(I45="",DANE!CC39=0),"",DANE!CC39)</f>
        <v/>
      </c>
    </row>
    <row r="46" spans="1:35" s="36" customFormat="1" x14ac:dyDescent="0.2">
      <c r="A46" s="37">
        <f>DANE!C40</f>
        <v>32</v>
      </c>
      <c r="B46" s="74">
        <f t="shared" si="4"/>
        <v>32</v>
      </c>
      <c r="C46" s="167" t="str">
        <f>IF(OR(DANE!D40="",DANE!G40=0,DANE!R40=DANE!$A$33,DANE!R40=DANE!$A$34,DANE!R40=DANE!$A$35,DANE!R40=DANE!$A$36),"",DANE!D40)</f>
        <v/>
      </c>
      <c r="D46" s="169" t="str">
        <f>IF(C46="","",DANE!O40)</f>
        <v/>
      </c>
      <c r="E46" s="214" t="str">
        <f>IF(C46="","",DANE!W40)</f>
        <v/>
      </c>
      <c r="F46" s="215" t="str">
        <f>IF(C46="","",DANE!Y40)</f>
        <v/>
      </c>
      <c r="G46" s="226" t="str">
        <f>IF(C46="","",DANE!P40)</f>
        <v/>
      </c>
      <c r="H46" s="227" t="str">
        <f>IF(C46="","",DANE!Q40)</f>
        <v/>
      </c>
      <c r="I46" s="68" t="str">
        <f>IF(C46="","",DANE!AB40)</f>
        <v/>
      </c>
      <c r="J46" s="228" t="str">
        <f>IF(C46="","",DANE!AC40)</f>
        <v/>
      </c>
      <c r="K46" s="229" t="str">
        <f>IF(C46="","",DANE!AD40)</f>
        <v/>
      </c>
      <c r="L46" s="220" t="str">
        <f ca="1">IF(OR(C46="",DANE!AI40=""),"",DANE!AI40)</f>
        <v/>
      </c>
      <c r="M46" s="230" t="str">
        <f>IF(OR(C46="",DANE!AJ40=""),"",DANE!AJ40)</f>
        <v/>
      </c>
      <c r="N46" s="231" t="str">
        <f>IF(OR(C46="",DANE!AK40=""),"",DANE!AK40)</f>
        <v/>
      </c>
      <c r="O46" s="232" t="str">
        <f>IF(OR(C46="",DANE!AM40=0),"",DANE!AM40)</f>
        <v/>
      </c>
      <c r="P46" s="231" t="str">
        <f>IF(OR(C46="",DANE!AO40=""),"",DANE!AO40)</f>
        <v/>
      </c>
      <c r="Q46" s="233" t="str">
        <f>IF(OR(C46="",DANE!AQ40=0),"",DANE!AQ40)</f>
        <v/>
      </c>
      <c r="R46" s="234" t="str">
        <f>IF(OR(C46="",DANE!AS40=""),"",DANE!AS40)</f>
        <v/>
      </c>
      <c r="S46" s="233" t="str">
        <f>IF(OR(C46="",DANE!AU40=0),"",DANE!AU40)</f>
        <v/>
      </c>
      <c r="T46" s="225" t="str">
        <f>IF(OR(E46="",DANE!AW40=""),"",DANE!AW40)</f>
        <v/>
      </c>
      <c r="U46" s="224" t="str">
        <f>IF(OR(E46="",DANE!AY40=0),"",DANE!AY40)</f>
        <v/>
      </c>
      <c r="V46" s="231" t="str">
        <f>IF(OR(C46="",DANE!BC40=""),"",DANE!BC40)</f>
        <v/>
      </c>
      <c r="W46" s="233" t="str">
        <f>IF(OR(C46="",DANE!BE40=0),"",DANE!BE40)</f>
        <v/>
      </c>
      <c r="X46" s="231" t="str">
        <f>IF(OR(C46="",DANE!BG40=""),"",DANE!BG40)</f>
        <v/>
      </c>
      <c r="Y46" s="233" t="str">
        <f>IF(OR(C46="",DANE!BI40=0),"",DANE!BI40)</f>
        <v/>
      </c>
      <c r="Z46" s="222" t="str">
        <f>IF(OR(C46="",DANE!BK40=""),"",DANE!BK40)</f>
        <v/>
      </c>
      <c r="AA46" s="224" t="str">
        <f>IF(OR(C46="",DANE!BM40=0),"",DANE!BM40)</f>
        <v/>
      </c>
      <c r="AB46" s="225" t="str">
        <f>IF(OR(C46="",DANE!BO40=""),"",DANE!BO40)</f>
        <v/>
      </c>
      <c r="AC46" s="224" t="str">
        <f>IF(OR(C46="",DANE!BQ40=0),"",DANE!BQ40)</f>
        <v/>
      </c>
      <c r="AD46" s="222" t="str">
        <f>IF(OR(G46="",DANE!BS40=""),"",DANE!BS40)</f>
        <v/>
      </c>
      <c r="AE46" s="224" t="str">
        <f>IF(OR(G46="",DANE!BU40=0),"",DANE!BU40)</f>
        <v/>
      </c>
      <c r="AF46" s="225" t="str">
        <f>IF(OR(G46="",DANE!BW40=""),"",DANE!BW40)</f>
        <v/>
      </c>
      <c r="AG46" s="224" t="str">
        <f>IF(OR(G46="",DANE!BY40=0),"",DANE!BY40)</f>
        <v/>
      </c>
      <c r="AH46" s="225" t="str">
        <f>IF(OR(I46="",DANE!CA40=""),"",DANE!CA40)</f>
        <v/>
      </c>
      <c r="AI46" s="224" t="str">
        <f>IF(OR(I46="",DANE!CC40=0),"",DANE!CC40)</f>
        <v/>
      </c>
    </row>
    <row r="47" spans="1:35" s="36" customFormat="1" x14ac:dyDescent="0.2">
      <c r="A47" s="37">
        <f>DANE!C41</f>
        <v>33</v>
      </c>
      <c r="B47" s="74">
        <f t="shared" si="4"/>
        <v>33</v>
      </c>
      <c r="C47" s="167" t="str">
        <f>IF(OR(DANE!D41="",DANE!G41=0,DANE!R41=DANE!$A$33,DANE!R41=DANE!$A$34,DANE!R41=DANE!$A$35,DANE!R41=DANE!$A$36),"",DANE!D41)</f>
        <v/>
      </c>
      <c r="D47" s="169" t="str">
        <f>IF(C47="","",DANE!O41)</f>
        <v/>
      </c>
      <c r="E47" s="214" t="str">
        <f>IF(C47="","",DANE!W41)</f>
        <v/>
      </c>
      <c r="F47" s="215" t="str">
        <f>IF(C47="","",DANE!Y41)</f>
        <v/>
      </c>
      <c r="G47" s="226" t="str">
        <f>IF(C47="","",DANE!P41)</f>
        <v/>
      </c>
      <c r="H47" s="227" t="str">
        <f>IF(C47="","",DANE!Q41)</f>
        <v/>
      </c>
      <c r="I47" s="68" t="str">
        <f>IF(C47="","",DANE!AB41)</f>
        <v/>
      </c>
      <c r="J47" s="228" t="str">
        <f>IF(C47="","",DANE!AC41)</f>
        <v/>
      </c>
      <c r="K47" s="229" t="str">
        <f>IF(C47="","",DANE!AD41)</f>
        <v/>
      </c>
      <c r="L47" s="220" t="str">
        <f ca="1">IF(OR(C47="",DANE!AI41=""),"",DANE!AI41)</f>
        <v/>
      </c>
      <c r="M47" s="230" t="str">
        <f>IF(OR(C47="",DANE!AJ41=""),"",DANE!AJ41)</f>
        <v/>
      </c>
      <c r="N47" s="231" t="str">
        <f>IF(OR(C47="",DANE!AK41=""),"",DANE!AK41)</f>
        <v/>
      </c>
      <c r="O47" s="232" t="str">
        <f>IF(OR(C47="",DANE!AM41=0),"",DANE!AM41)</f>
        <v/>
      </c>
      <c r="P47" s="231" t="str">
        <f>IF(OR(C47="",DANE!AO41=""),"",DANE!AO41)</f>
        <v/>
      </c>
      <c r="Q47" s="233" t="str">
        <f>IF(OR(C47="",DANE!AQ41=0),"",DANE!AQ41)</f>
        <v/>
      </c>
      <c r="R47" s="234" t="str">
        <f>IF(OR(C47="",DANE!AS41=""),"",DANE!AS41)</f>
        <v/>
      </c>
      <c r="S47" s="233" t="str">
        <f>IF(OR(C47="",DANE!AU41=0),"",DANE!AU41)</f>
        <v/>
      </c>
      <c r="T47" s="225" t="str">
        <f>IF(OR(E47="",DANE!AW41=""),"",DANE!AW41)</f>
        <v/>
      </c>
      <c r="U47" s="224" t="str">
        <f>IF(OR(E47="",DANE!AY41=0),"",DANE!AY41)</f>
        <v/>
      </c>
      <c r="V47" s="231" t="str">
        <f>IF(OR(C47="",DANE!BC41=""),"",DANE!BC41)</f>
        <v/>
      </c>
      <c r="W47" s="233" t="str">
        <f>IF(OR(C47="",DANE!BE41=0),"",DANE!BE41)</f>
        <v/>
      </c>
      <c r="X47" s="231" t="str">
        <f>IF(OR(C47="",DANE!BG41=""),"",DANE!BG41)</f>
        <v/>
      </c>
      <c r="Y47" s="233" t="str">
        <f>IF(OR(C47="",DANE!BI41=0),"",DANE!BI41)</f>
        <v/>
      </c>
      <c r="Z47" s="222" t="str">
        <f>IF(OR(C47="",DANE!BK41=""),"",DANE!BK41)</f>
        <v/>
      </c>
      <c r="AA47" s="224" t="str">
        <f>IF(OR(C47="",DANE!BM41=0),"",DANE!BM41)</f>
        <v/>
      </c>
      <c r="AB47" s="225" t="str">
        <f>IF(OR(C47="",DANE!BO41=""),"",DANE!BO41)</f>
        <v/>
      </c>
      <c r="AC47" s="224" t="str">
        <f>IF(OR(C47="",DANE!BQ41=0),"",DANE!BQ41)</f>
        <v/>
      </c>
      <c r="AD47" s="222" t="str">
        <f>IF(OR(G47="",DANE!BS41=""),"",DANE!BS41)</f>
        <v/>
      </c>
      <c r="AE47" s="224" t="str">
        <f>IF(OR(G47="",DANE!BU41=0),"",DANE!BU41)</f>
        <v/>
      </c>
      <c r="AF47" s="225" t="str">
        <f>IF(OR(G47="",DANE!BW41=""),"",DANE!BW41)</f>
        <v/>
      </c>
      <c r="AG47" s="224" t="str">
        <f>IF(OR(G47="",DANE!BY41=0),"",DANE!BY41)</f>
        <v/>
      </c>
      <c r="AH47" s="225" t="str">
        <f>IF(OR(I47="",DANE!CA41=""),"",DANE!CA41)</f>
        <v/>
      </c>
      <c r="AI47" s="224" t="str">
        <f>IF(OR(I47="",DANE!CC41=0),"",DANE!CC41)</f>
        <v/>
      </c>
    </row>
    <row r="48" spans="1:35" s="36" customFormat="1" x14ac:dyDescent="0.2">
      <c r="A48" s="37">
        <f>DANE!C42</f>
        <v>34</v>
      </c>
      <c r="B48" s="74">
        <f t="shared" si="4"/>
        <v>34</v>
      </c>
      <c r="C48" s="167" t="str">
        <f>IF(OR(DANE!D42="",DANE!G42=0,DANE!R42=DANE!$A$33,DANE!R42=DANE!$A$34,DANE!R42=DANE!$A$35,DANE!R42=DANE!$A$36),"",DANE!D42)</f>
        <v/>
      </c>
      <c r="D48" s="169" t="str">
        <f>IF(C48="","",DANE!O42)</f>
        <v/>
      </c>
      <c r="E48" s="214" t="str">
        <f>IF(C48="","",DANE!W42)</f>
        <v/>
      </c>
      <c r="F48" s="215" t="str">
        <f>IF(C48="","",DANE!Y42)</f>
        <v/>
      </c>
      <c r="G48" s="226" t="str">
        <f>IF(C48="","",DANE!P42)</f>
        <v/>
      </c>
      <c r="H48" s="227" t="str">
        <f>IF(C48="","",DANE!Q42)</f>
        <v/>
      </c>
      <c r="I48" s="68" t="str">
        <f>IF(C48="","",DANE!AB42)</f>
        <v/>
      </c>
      <c r="J48" s="228" t="str">
        <f>IF(C48="","",DANE!AC42)</f>
        <v/>
      </c>
      <c r="K48" s="229" t="str">
        <f>IF(C48="","",DANE!AD42)</f>
        <v/>
      </c>
      <c r="L48" s="220" t="str">
        <f ca="1">IF(OR(C48="",DANE!AI42=""),"",DANE!AI42)</f>
        <v/>
      </c>
      <c r="M48" s="230" t="str">
        <f>IF(OR(C48="",DANE!AJ42=""),"",DANE!AJ42)</f>
        <v/>
      </c>
      <c r="N48" s="231" t="str">
        <f>IF(OR(C48="",DANE!AK42=""),"",DANE!AK42)</f>
        <v/>
      </c>
      <c r="O48" s="232" t="str">
        <f>IF(OR(C48="",DANE!AM42=0),"",DANE!AM42)</f>
        <v/>
      </c>
      <c r="P48" s="231" t="str">
        <f>IF(OR(C48="",DANE!AO42=""),"",DANE!AO42)</f>
        <v/>
      </c>
      <c r="Q48" s="233" t="str">
        <f>IF(OR(C48="",DANE!AQ42=0),"",DANE!AQ42)</f>
        <v/>
      </c>
      <c r="R48" s="234" t="str">
        <f>IF(OR(C48="",DANE!AS42=""),"",DANE!AS42)</f>
        <v/>
      </c>
      <c r="S48" s="233" t="str">
        <f>IF(OR(C48="",DANE!AU42=0),"",DANE!AU42)</f>
        <v/>
      </c>
      <c r="T48" s="225" t="str">
        <f>IF(OR(E48="",DANE!AW42=""),"",DANE!AW42)</f>
        <v/>
      </c>
      <c r="U48" s="224" t="str">
        <f>IF(OR(E48="",DANE!AY42=0),"",DANE!AY42)</f>
        <v/>
      </c>
      <c r="V48" s="231" t="str">
        <f>IF(OR(C48="",DANE!BC42=""),"",DANE!BC42)</f>
        <v/>
      </c>
      <c r="W48" s="233" t="str">
        <f>IF(OR(C48="",DANE!BE42=0),"",DANE!BE42)</f>
        <v/>
      </c>
      <c r="X48" s="231" t="str">
        <f>IF(OR(C48="",DANE!BG42=""),"",DANE!BG42)</f>
        <v/>
      </c>
      <c r="Y48" s="233" t="str">
        <f>IF(OR(C48="",DANE!BI42=0),"",DANE!BI42)</f>
        <v/>
      </c>
      <c r="Z48" s="222" t="str">
        <f>IF(OR(C48="",DANE!BK42=""),"",DANE!BK42)</f>
        <v/>
      </c>
      <c r="AA48" s="224" t="str">
        <f>IF(OR(C48="",DANE!BM42=0),"",DANE!BM42)</f>
        <v/>
      </c>
      <c r="AB48" s="225" t="str">
        <f>IF(OR(C48="",DANE!BO42=""),"",DANE!BO42)</f>
        <v/>
      </c>
      <c r="AC48" s="224" t="str">
        <f>IF(OR(C48="",DANE!BQ42=0),"",DANE!BQ42)</f>
        <v/>
      </c>
      <c r="AD48" s="222" t="str">
        <f>IF(OR(G48="",DANE!BS42=""),"",DANE!BS42)</f>
        <v/>
      </c>
      <c r="AE48" s="224" t="str">
        <f>IF(OR(G48="",DANE!BU42=0),"",DANE!BU42)</f>
        <v/>
      </c>
      <c r="AF48" s="225" t="str">
        <f>IF(OR(G48="",DANE!BW42=""),"",DANE!BW42)</f>
        <v/>
      </c>
      <c r="AG48" s="224" t="str">
        <f>IF(OR(G48="",DANE!BY42=0),"",DANE!BY42)</f>
        <v/>
      </c>
      <c r="AH48" s="225" t="str">
        <f>IF(OR(I48="",DANE!CA42=""),"",DANE!CA42)</f>
        <v/>
      </c>
      <c r="AI48" s="224" t="str">
        <f>IF(OR(I48="",DANE!CC42=0),"",DANE!CC42)</f>
        <v/>
      </c>
    </row>
    <row r="49" spans="1:35" s="36" customFormat="1" x14ac:dyDescent="0.2">
      <c r="A49" s="37">
        <f>DANE!C43</f>
        <v>35</v>
      </c>
      <c r="B49" s="74">
        <f t="shared" si="4"/>
        <v>35</v>
      </c>
      <c r="C49" s="167" t="str">
        <f>IF(OR(DANE!D43="",DANE!G43=0,DANE!R43=DANE!$A$33,DANE!R43=DANE!$A$34,DANE!R43=DANE!$A$35,DANE!R43=DANE!$A$36),"",DANE!D43)</f>
        <v/>
      </c>
      <c r="D49" s="169" t="str">
        <f>IF(C49="","",DANE!O43)</f>
        <v/>
      </c>
      <c r="E49" s="214" t="str">
        <f>IF(C49="","",DANE!W43)</f>
        <v/>
      </c>
      <c r="F49" s="215" t="str">
        <f>IF(C49="","",DANE!Y43)</f>
        <v/>
      </c>
      <c r="G49" s="226" t="str">
        <f>IF(C49="","",DANE!P43)</f>
        <v/>
      </c>
      <c r="H49" s="227" t="str">
        <f>IF(C49="","",DANE!Q43)</f>
        <v/>
      </c>
      <c r="I49" s="68" t="str">
        <f>IF(C49="","",DANE!AB43)</f>
        <v/>
      </c>
      <c r="J49" s="228" t="str">
        <f>IF(C49="","",DANE!AC43)</f>
        <v/>
      </c>
      <c r="K49" s="229" t="str">
        <f>IF(C49="","",DANE!AD43)</f>
        <v/>
      </c>
      <c r="L49" s="220" t="str">
        <f ca="1">IF(OR(C49="",DANE!AI43=""),"",DANE!AI43)</f>
        <v/>
      </c>
      <c r="M49" s="230" t="str">
        <f>IF(OR(C49="",DANE!AJ43=""),"",DANE!AJ43)</f>
        <v/>
      </c>
      <c r="N49" s="231" t="str">
        <f>IF(OR(C49="",DANE!AK43=""),"",DANE!AK43)</f>
        <v/>
      </c>
      <c r="O49" s="232" t="str">
        <f>IF(OR(C49="",DANE!AM43=0),"",DANE!AM43)</f>
        <v/>
      </c>
      <c r="P49" s="231" t="str">
        <f>IF(OR(C49="",DANE!AO43=""),"",DANE!AO43)</f>
        <v/>
      </c>
      <c r="Q49" s="233" t="str">
        <f>IF(OR(C49="",DANE!AQ43=0),"",DANE!AQ43)</f>
        <v/>
      </c>
      <c r="R49" s="234" t="str">
        <f>IF(OR(C49="",DANE!AS43=""),"",DANE!AS43)</f>
        <v/>
      </c>
      <c r="S49" s="233" t="str">
        <f>IF(OR(C49="",DANE!AU43=0),"",DANE!AU43)</f>
        <v/>
      </c>
      <c r="T49" s="225" t="str">
        <f>IF(OR(E49="",DANE!AW43=""),"",DANE!AW43)</f>
        <v/>
      </c>
      <c r="U49" s="224" t="str">
        <f>IF(OR(E49="",DANE!AY43=0),"",DANE!AY43)</f>
        <v/>
      </c>
      <c r="V49" s="231" t="str">
        <f>IF(OR(C49="",DANE!BC43=""),"",DANE!BC43)</f>
        <v/>
      </c>
      <c r="W49" s="233" t="str">
        <f>IF(OR(C49="",DANE!BE43=0),"",DANE!BE43)</f>
        <v/>
      </c>
      <c r="X49" s="231" t="str">
        <f>IF(OR(C49="",DANE!BG43=""),"",DANE!BG43)</f>
        <v/>
      </c>
      <c r="Y49" s="233" t="str">
        <f>IF(OR(C49="",DANE!BI43=0),"",DANE!BI43)</f>
        <v/>
      </c>
      <c r="Z49" s="222" t="str">
        <f>IF(OR(C49="",DANE!BK43=""),"",DANE!BK43)</f>
        <v/>
      </c>
      <c r="AA49" s="224" t="str">
        <f>IF(OR(C49="",DANE!BM43=0),"",DANE!BM43)</f>
        <v/>
      </c>
      <c r="AB49" s="225" t="str">
        <f>IF(OR(C49="",DANE!BO43=""),"",DANE!BO43)</f>
        <v/>
      </c>
      <c r="AC49" s="224" t="str">
        <f>IF(OR(C49="",DANE!BQ43=0),"",DANE!BQ43)</f>
        <v/>
      </c>
      <c r="AD49" s="222" t="str">
        <f>IF(OR(G49="",DANE!BS43=""),"",DANE!BS43)</f>
        <v/>
      </c>
      <c r="AE49" s="224" t="str">
        <f>IF(OR(G49="",DANE!BU43=0),"",DANE!BU43)</f>
        <v/>
      </c>
      <c r="AF49" s="225" t="str">
        <f>IF(OR(G49="",DANE!BW43=""),"",DANE!BW43)</f>
        <v/>
      </c>
      <c r="AG49" s="224" t="str">
        <f>IF(OR(G49="",DANE!BY43=0),"",DANE!BY43)</f>
        <v/>
      </c>
      <c r="AH49" s="225" t="str">
        <f>IF(OR(I49="",DANE!CA43=""),"",DANE!CA43)</f>
        <v/>
      </c>
      <c r="AI49" s="224" t="str">
        <f>IF(OR(I49="",DANE!CC43=0),"",DANE!CC43)</f>
        <v/>
      </c>
    </row>
    <row r="50" spans="1:35" s="36" customFormat="1" x14ac:dyDescent="0.2">
      <c r="A50" s="37">
        <f>DANE!C44</f>
        <v>36</v>
      </c>
      <c r="B50" s="74">
        <f t="shared" si="4"/>
        <v>36</v>
      </c>
      <c r="C50" s="167" t="str">
        <f>IF(OR(DANE!D44="",DANE!G44=0,DANE!R44=DANE!$A$33,DANE!R44=DANE!$A$34,DANE!R44=DANE!$A$35,DANE!R44=DANE!$A$36),"",DANE!D44)</f>
        <v/>
      </c>
      <c r="D50" s="169" t="str">
        <f>IF(C50="","",DANE!O44)</f>
        <v/>
      </c>
      <c r="E50" s="214" t="str">
        <f>IF(C50="","",DANE!W44)</f>
        <v/>
      </c>
      <c r="F50" s="215" t="str">
        <f>IF(C50="","",DANE!Y44)</f>
        <v/>
      </c>
      <c r="G50" s="226" t="str">
        <f>IF(C50="","",DANE!P44)</f>
        <v/>
      </c>
      <c r="H50" s="227" t="str">
        <f>IF(C50="","",DANE!Q44)</f>
        <v/>
      </c>
      <c r="I50" s="68" t="str">
        <f>IF(C50="","",DANE!AB44)</f>
        <v/>
      </c>
      <c r="J50" s="228" t="str">
        <f>IF(C50="","",DANE!AC44)</f>
        <v/>
      </c>
      <c r="K50" s="229" t="str">
        <f>IF(C50="","",DANE!AD44)</f>
        <v/>
      </c>
      <c r="L50" s="220" t="str">
        <f ca="1">IF(OR(C50="",DANE!AI44=""),"",DANE!AI44)</f>
        <v/>
      </c>
      <c r="M50" s="230" t="str">
        <f>IF(OR(C50="",DANE!AJ44=""),"",DANE!AJ44)</f>
        <v/>
      </c>
      <c r="N50" s="231" t="str">
        <f>IF(OR(C50="",DANE!AK44=""),"",DANE!AK44)</f>
        <v/>
      </c>
      <c r="O50" s="232" t="str">
        <f>IF(OR(C50="",DANE!AM44=0),"",DANE!AM44)</f>
        <v/>
      </c>
      <c r="P50" s="231" t="str">
        <f>IF(OR(C50="",DANE!AO44=""),"",DANE!AO44)</f>
        <v/>
      </c>
      <c r="Q50" s="233" t="str">
        <f>IF(OR(C50="",DANE!AQ44=0),"",DANE!AQ44)</f>
        <v/>
      </c>
      <c r="R50" s="234" t="str">
        <f>IF(OR(C50="",DANE!AS44=""),"",DANE!AS44)</f>
        <v/>
      </c>
      <c r="S50" s="233" t="str">
        <f>IF(OR(C50="",DANE!AU44=0),"",DANE!AU44)</f>
        <v/>
      </c>
      <c r="T50" s="225" t="str">
        <f>IF(OR(E50="",DANE!AW44=""),"",DANE!AW44)</f>
        <v/>
      </c>
      <c r="U50" s="224" t="str">
        <f>IF(OR(E50="",DANE!AY44=0),"",DANE!AY44)</f>
        <v/>
      </c>
      <c r="V50" s="231" t="str">
        <f>IF(OR(C50="",DANE!BC44=""),"",DANE!BC44)</f>
        <v/>
      </c>
      <c r="W50" s="233" t="str">
        <f>IF(OR(C50="",DANE!BE44=0),"",DANE!BE44)</f>
        <v/>
      </c>
      <c r="X50" s="231" t="str">
        <f>IF(OR(C50="",DANE!BG44=""),"",DANE!BG44)</f>
        <v/>
      </c>
      <c r="Y50" s="233" t="str">
        <f>IF(OR(C50="",DANE!BI44=0),"",DANE!BI44)</f>
        <v/>
      </c>
      <c r="Z50" s="222" t="str">
        <f>IF(OR(C50="",DANE!BK44=""),"",DANE!BK44)</f>
        <v/>
      </c>
      <c r="AA50" s="224" t="str">
        <f>IF(OR(C50="",DANE!BM44=0),"",DANE!BM44)</f>
        <v/>
      </c>
      <c r="AB50" s="225" t="str">
        <f>IF(OR(C50="",DANE!BO44=""),"",DANE!BO44)</f>
        <v/>
      </c>
      <c r="AC50" s="224" t="str">
        <f>IF(OR(C50="",DANE!BQ44=0),"",DANE!BQ44)</f>
        <v/>
      </c>
      <c r="AD50" s="222" t="str">
        <f>IF(OR(G50="",DANE!BS44=""),"",DANE!BS44)</f>
        <v/>
      </c>
      <c r="AE50" s="224" t="str">
        <f>IF(OR(G50="",DANE!BU44=0),"",DANE!BU44)</f>
        <v/>
      </c>
      <c r="AF50" s="225" t="str">
        <f>IF(OR(G50="",DANE!BW44=""),"",DANE!BW44)</f>
        <v/>
      </c>
      <c r="AG50" s="224" t="str">
        <f>IF(OR(G50="",DANE!BY44=0),"",DANE!BY44)</f>
        <v/>
      </c>
      <c r="AH50" s="225" t="str">
        <f>IF(OR(I50="",DANE!CA44=""),"",DANE!CA44)</f>
        <v/>
      </c>
      <c r="AI50" s="224" t="str">
        <f>IF(OR(I50="",DANE!CC44=0),"",DANE!CC44)</f>
        <v/>
      </c>
    </row>
    <row r="51" spans="1:35" s="36" customFormat="1" x14ac:dyDescent="0.2">
      <c r="A51" s="37">
        <f>DANE!C45</f>
        <v>37</v>
      </c>
      <c r="B51" s="74">
        <f t="shared" si="4"/>
        <v>37</v>
      </c>
      <c r="C51" s="167" t="str">
        <f>IF(OR(DANE!D45="",DANE!G45=0,DANE!R45=DANE!$A$33,DANE!R45=DANE!$A$34,DANE!R45=DANE!$A$35,DANE!R45=DANE!$A$36),"",DANE!D45)</f>
        <v/>
      </c>
      <c r="D51" s="169" t="str">
        <f>IF(C51="","",DANE!O45)</f>
        <v/>
      </c>
      <c r="E51" s="214" t="str">
        <f>IF(C51="","",DANE!W45)</f>
        <v/>
      </c>
      <c r="F51" s="215" t="str">
        <f>IF(C51="","",DANE!Y45)</f>
        <v/>
      </c>
      <c r="G51" s="226" t="str">
        <f>IF(C51="","",DANE!P45)</f>
        <v/>
      </c>
      <c r="H51" s="227" t="str">
        <f>IF(C51="","",DANE!Q45)</f>
        <v/>
      </c>
      <c r="I51" s="68" t="str">
        <f>IF(C51="","",DANE!AB45)</f>
        <v/>
      </c>
      <c r="J51" s="228" t="str">
        <f>IF(C51="","",DANE!AC45)</f>
        <v/>
      </c>
      <c r="K51" s="229" t="str">
        <f>IF(C51="","",DANE!AD45)</f>
        <v/>
      </c>
      <c r="L51" s="220" t="str">
        <f ca="1">IF(OR(C51="",DANE!AI45=""),"",DANE!AI45)</f>
        <v/>
      </c>
      <c r="M51" s="230" t="str">
        <f>IF(OR(C51="",DANE!AJ45=""),"",DANE!AJ45)</f>
        <v/>
      </c>
      <c r="N51" s="231" t="str">
        <f>IF(OR(C51="",DANE!AK45=""),"",DANE!AK45)</f>
        <v/>
      </c>
      <c r="O51" s="232" t="str">
        <f>IF(OR(C51="",DANE!AM45=0),"",DANE!AM45)</f>
        <v/>
      </c>
      <c r="P51" s="231" t="str">
        <f>IF(OR(C51="",DANE!AO45=""),"",DANE!AO45)</f>
        <v/>
      </c>
      <c r="Q51" s="233" t="str">
        <f>IF(OR(C51="",DANE!AQ45=0),"",DANE!AQ45)</f>
        <v/>
      </c>
      <c r="R51" s="234" t="str">
        <f>IF(OR(C51="",DANE!AS45=""),"",DANE!AS45)</f>
        <v/>
      </c>
      <c r="S51" s="233" t="str">
        <f>IF(OR(C51="",DANE!AU45=0),"",DANE!AU45)</f>
        <v/>
      </c>
      <c r="T51" s="225" t="str">
        <f>IF(OR(E51="",DANE!AW45=""),"",DANE!AW45)</f>
        <v/>
      </c>
      <c r="U51" s="224" t="str">
        <f>IF(OR(E51="",DANE!AY45=0),"",DANE!AY45)</f>
        <v/>
      </c>
      <c r="V51" s="231" t="str">
        <f>IF(OR(C51="",DANE!BC45=""),"",DANE!BC45)</f>
        <v/>
      </c>
      <c r="W51" s="233" t="str">
        <f>IF(OR(C51="",DANE!BE45=0),"",DANE!BE45)</f>
        <v/>
      </c>
      <c r="X51" s="231" t="str">
        <f>IF(OR(C51="",DANE!BG45=""),"",DANE!BG45)</f>
        <v/>
      </c>
      <c r="Y51" s="233" t="str">
        <f>IF(OR(C51="",DANE!BI45=0),"",DANE!BI45)</f>
        <v/>
      </c>
      <c r="Z51" s="222" t="str">
        <f>IF(OR(C51="",DANE!BK45=""),"",DANE!BK45)</f>
        <v/>
      </c>
      <c r="AA51" s="224" t="str">
        <f>IF(OR(C51="",DANE!BM45=0),"",DANE!BM45)</f>
        <v/>
      </c>
      <c r="AB51" s="225" t="str">
        <f>IF(OR(C51="",DANE!BO45=""),"",DANE!BO45)</f>
        <v/>
      </c>
      <c r="AC51" s="224" t="str">
        <f>IF(OR(C51="",DANE!BQ45=0),"",DANE!BQ45)</f>
        <v/>
      </c>
      <c r="AD51" s="222" t="str">
        <f>IF(OR(G51="",DANE!BS45=""),"",DANE!BS45)</f>
        <v/>
      </c>
      <c r="AE51" s="224" t="str">
        <f>IF(OR(G51="",DANE!BU45=0),"",DANE!BU45)</f>
        <v/>
      </c>
      <c r="AF51" s="225" t="str">
        <f>IF(OR(G51="",DANE!BW45=""),"",DANE!BW45)</f>
        <v/>
      </c>
      <c r="AG51" s="224" t="str">
        <f>IF(OR(G51="",DANE!BY45=0),"",DANE!BY45)</f>
        <v/>
      </c>
      <c r="AH51" s="225" t="str">
        <f>IF(OR(I51="",DANE!CA45=""),"",DANE!CA45)</f>
        <v/>
      </c>
      <c r="AI51" s="224" t="str">
        <f>IF(OR(I51="",DANE!CC45=0),"",DANE!CC45)</f>
        <v/>
      </c>
    </row>
    <row r="52" spans="1:35" s="36" customFormat="1" x14ac:dyDescent="0.2">
      <c r="A52" s="37">
        <f>DANE!C46</f>
        <v>38</v>
      </c>
      <c r="B52" s="74">
        <f t="shared" si="4"/>
        <v>38</v>
      </c>
      <c r="C52" s="167" t="str">
        <f>IF(OR(DANE!D46="",DANE!G46=0,DANE!R46=DANE!$A$33,DANE!R46=DANE!$A$34,DANE!R46=DANE!$A$35,DANE!R46=DANE!$A$36),"",DANE!D46)</f>
        <v/>
      </c>
      <c r="D52" s="169" t="str">
        <f>IF(C52="","",DANE!O46)</f>
        <v/>
      </c>
      <c r="E52" s="214" t="str">
        <f>IF(C52="","",DANE!W46)</f>
        <v/>
      </c>
      <c r="F52" s="215" t="str">
        <f>IF(C52="","",DANE!Y46)</f>
        <v/>
      </c>
      <c r="G52" s="226" t="str">
        <f>IF(C52="","",DANE!P46)</f>
        <v/>
      </c>
      <c r="H52" s="227" t="str">
        <f>IF(C52="","",DANE!Q46)</f>
        <v/>
      </c>
      <c r="I52" s="68" t="str">
        <f>IF(C52="","",DANE!AB46)</f>
        <v/>
      </c>
      <c r="J52" s="228" t="str">
        <f>IF(C52="","",DANE!AC46)</f>
        <v/>
      </c>
      <c r="K52" s="229" t="str">
        <f>IF(C52="","",DANE!AD46)</f>
        <v/>
      </c>
      <c r="L52" s="220" t="str">
        <f ca="1">IF(OR(C52="",DANE!AI46=""),"",DANE!AI46)</f>
        <v/>
      </c>
      <c r="M52" s="230" t="str">
        <f>IF(OR(C52="",DANE!AJ46=""),"",DANE!AJ46)</f>
        <v/>
      </c>
      <c r="N52" s="231" t="str">
        <f>IF(OR(C52="",DANE!AK46=""),"",DANE!AK46)</f>
        <v/>
      </c>
      <c r="O52" s="232" t="str">
        <f>IF(OR(C52="",DANE!AM46=0),"",DANE!AM46)</f>
        <v/>
      </c>
      <c r="P52" s="231" t="str">
        <f>IF(OR(C52="",DANE!AO46=""),"",DANE!AO46)</f>
        <v/>
      </c>
      <c r="Q52" s="233" t="str">
        <f>IF(OR(C52="",DANE!AQ46=0),"",DANE!AQ46)</f>
        <v/>
      </c>
      <c r="R52" s="234" t="str">
        <f>IF(OR(C52="",DANE!AS46=""),"",DANE!AS46)</f>
        <v/>
      </c>
      <c r="S52" s="233" t="str">
        <f>IF(OR(C52="",DANE!AU46=0),"",DANE!AU46)</f>
        <v/>
      </c>
      <c r="T52" s="225" t="str">
        <f>IF(OR(E52="",DANE!AW46=""),"",DANE!AW46)</f>
        <v/>
      </c>
      <c r="U52" s="224" t="str">
        <f>IF(OR(E52="",DANE!AY46=0),"",DANE!AY46)</f>
        <v/>
      </c>
      <c r="V52" s="231" t="str">
        <f>IF(OR(C52="",DANE!BC46=""),"",DANE!BC46)</f>
        <v/>
      </c>
      <c r="W52" s="233" t="str">
        <f>IF(OR(C52="",DANE!BE46=0),"",DANE!BE46)</f>
        <v/>
      </c>
      <c r="X52" s="231" t="str">
        <f>IF(OR(C52="",DANE!BG46=""),"",DANE!BG46)</f>
        <v/>
      </c>
      <c r="Y52" s="233" t="str">
        <f>IF(OR(C52="",DANE!BI46=0),"",DANE!BI46)</f>
        <v/>
      </c>
      <c r="Z52" s="222" t="str">
        <f>IF(OR(C52="",DANE!BK46=""),"",DANE!BK46)</f>
        <v/>
      </c>
      <c r="AA52" s="224" t="str">
        <f>IF(OR(C52="",DANE!BM46=0),"",DANE!BM46)</f>
        <v/>
      </c>
      <c r="AB52" s="225" t="str">
        <f>IF(OR(C52="",DANE!BO46=""),"",DANE!BO46)</f>
        <v/>
      </c>
      <c r="AC52" s="224" t="str">
        <f>IF(OR(C52="",DANE!BQ46=0),"",DANE!BQ46)</f>
        <v/>
      </c>
      <c r="AD52" s="222" t="str">
        <f>IF(OR(G52="",DANE!BS46=""),"",DANE!BS46)</f>
        <v/>
      </c>
      <c r="AE52" s="224" t="str">
        <f>IF(OR(G52="",DANE!BU46=0),"",DANE!BU46)</f>
        <v/>
      </c>
      <c r="AF52" s="225" t="str">
        <f>IF(OR(G52="",DANE!BW46=""),"",DANE!BW46)</f>
        <v/>
      </c>
      <c r="AG52" s="224" t="str">
        <f>IF(OR(G52="",DANE!BY46=0),"",DANE!BY46)</f>
        <v/>
      </c>
      <c r="AH52" s="225" t="str">
        <f>IF(OR(I52="",DANE!CA46=""),"",DANE!CA46)</f>
        <v/>
      </c>
      <c r="AI52" s="224" t="str">
        <f>IF(OR(I52="",DANE!CC46=0),"",DANE!CC46)</f>
        <v/>
      </c>
    </row>
    <row r="53" spans="1:35" s="36" customFormat="1" x14ac:dyDescent="0.2">
      <c r="A53" s="37">
        <f>DANE!C47</f>
        <v>39</v>
      </c>
      <c r="B53" s="74">
        <f t="shared" si="4"/>
        <v>39</v>
      </c>
      <c r="C53" s="167" t="str">
        <f>IF(OR(DANE!D47="",DANE!G47=0,DANE!R47=DANE!$A$33,DANE!R47=DANE!$A$34,DANE!R47=DANE!$A$35,DANE!R47=DANE!$A$36),"",DANE!D47)</f>
        <v/>
      </c>
      <c r="D53" s="169" t="str">
        <f>IF(C53="","",DANE!O47)</f>
        <v/>
      </c>
      <c r="E53" s="214" t="str">
        <f>IF(C53="","",DANE!W47)</f>
        <v/>
      </c>
      <c r="F53" s="215" t="str">
        <f>IF(C53="","",DANE!Y47)</f>
        <v/>
      </c>
      <c r="G53" s="226" t="str">
        <f>IF(C53="","",DANE!P47)</f>
        <v/>
      </c>
      <c r="H53" s="227" t="str">
        <f>IF(C53="","",DANE!Q47)</f>
        <v/>
      </c>
      <c r="I53" s="68" t="str">
        <f>IF(C53="","",DANE!AB47)</f>
        <v/>
      </c>
      <c r="J53" s="228" t="str">
        <f>IF(C53="","",DANE!AC47)</f>
        <v/>
      </c>
      <c r="K53" s="229" t="str">
        <f>IF(C53="","",DANE!AD47)</f>
        <v/>
      </c>
      <c r="L53" s="220" t="str">
        <f ca="1">IF(OR(C53="",DANE!AI47=""),"",DANE!AI47)</f>
        <v/>
      </c>
      <c r="M53" s="230" t="str">
        <f>IF(OR(C53="",DANE!AJ47=""),"",DANE!AJ47)</f>
        <v/>
      </c>
      <c r="N53" s="231" t="str">
        <f>IF(OR(C53="",DANE!AK47=""),"",DANE!AK47)</f>
        <v/>
      </c>
      <c r="O53" s="232" t="str">
        <f>IF(OR(C53="",DANE!AM47=0),"",DANE!AM47)</f>
        <v/>
      </c>
      <c r="P53" s="231" t="str">
        <f>IF(OR(C53="",DANE!AO47=""),"",DANE!AO47)</f>
        <v/>
      </c>
      <c r="Q53" s="233" t="str">
        <f>IF(OR(C53="",DANE!AQ47=0),"",DANE!AQ47)</f>
        <v/>
      </c>
      <c r="R53" s="234" t="str">
        <f>IF(OR(C53="",DANE!AS47=""),"",DANE!AS47)</f>
        <v/>
      </c>
      <c r="S53" s="233" t="str">
        <f>IF(OR(C53="",DANE!AU47=0),"",DANE!AU47)</f>
        <v/>
      </c>
      <c r="T53" s="225" t="str">
        <f>IF(OR(E53="",DANE!AW47=""),"",DANE!AW47)</f>
        <v/>
      </c>
      <c r="U53" s="224" t="str">
        <f>IF(OR(E53="",DANE!AY47=0),"",DANE!AY47)</f>
        <v/>
      </c>
      <c r="V53" s="231" t="str">
        <f>IF(OR(C53="",DANE!BC47=""),"",DANE!BC47)</f>
        <v/>
      </c>
      <c r="W53" s="233" t="str">
        <f>IF(OR(C53="",DANE!BE47=0),"",DANE!BE47)</f>
        <v/>
      </c>
      <c r="X53" s="231" t="str">
        <f>IF(OR(C53="",DANE!BG47=""),"",DANE!BG47)</f>
        <v/>
      </c>
      <c r="Y53" s="233" t="str">
        <f>IF(OR(C53="",DANE!BI47=0),"",DANE!BI47)</f>
        <v/>
      </c>
      <c r="Z53" s="222" t="str">
        <f>IF(OR(C53="",DANE!BK47=""),"",DANE!BK47)</f>
        <v/>
      </c>
      <c r="AA53" s="224" t="str">
        <f>IF(OR(C53="",DANE!BM47=0),"",DANE!BM47)</f>
        <v/>
      </c>
      <c r="AB53" s="225" t="str">
        <f>IF(OR(C53="",DANE!BO47=""),"",DANE!BO47)</f>
        <v/>
      </c>
      <c r="AC53" s="224" t="str">
        <f>IF(OR(C53="",DANE!BQ47=0),"",DANE!BQ47)</f>
        <v/>
      </c>
      <c r="AD53" s="222" t="str">
        <f>IF(OR(G53="",DANE!BS47=""),"",DANE!BS47)</f>
        <v/>
      </c>
      <c r="AE53" s="224" t="str">
        <f>IF(OR(G53="",DANE!BU47=0),"",DANE!BU47)</f>
        <v/>
      </c>
      <c r="AF53" s="225" t="str">
        <f>IF(OR(G53="",DANE!BW47=""),"",DANE!BW47)</f>
        <v/>
      </c>
      <c r="AG53" s="224" t="str">
        <f>IF(OR(G53="",DANE!BY47=0),"",DANE!BY47)</f>
        <v/>
      </c>
      <c r="AH53" s="225" t="str">
        <f>IF(OR(I53="",DANE!CA47=""),"",DANE!CA47)</f>
        <v/>
      </c>
      <c r="AI53" s="224" t="str">
        <f>IF(OR(I53="",DANE!CC47=0),"",DANE!CC47)</f>
        <v/>
      </c>
    </row>
    <row r="54" spans="1:35" s="36" customFormat="1" x14ac:dyDescent="0.2">
      <c r="A54" s="37">
        <f>DANE!C48</f>
        <v>40</v>
      </c>
      <c r="B54" s="74">
        <f t="shared" si="4"/>
        <v>40</v>
      </c>
      <c r="C54" s="167" t="str">
        <f>IF(OR(DANE!D48="",DANE!G48=0,DANE!R48=DANE!$A$33,DANE!R48=DANE!$A$34,DANE!R48=DANE!$A$35,DANE!R48=DANE!$A$36),"",DANE!D48)</f>
        <v/>
      </c>
      <c r="D54" s="169" t="str">
        <f>IF(C54="","",DANE!O48)</f>
        <v/>
      </c>
      <c r="E54" s="214" t="str">
        <f>IF(C54="","",DANE!W48)</f>
        <v/>
      </c>
      <c r="F54" s="215" t="str">
        <f>IF(C54="","",DANE!Y48)</f>
        <v/>
      </c>
      <c r="G54" s="226" t="str">
        <f>IF(C54="","",DANE!P48)</f>
        <v/>
      </c>
      <c r="H54" s="227" t="str">
        <f>IF(C54="","",DANE!Q48)</f>
        <v/>
      </c>
      <c r="I54" s="68" t="str">
        <f>IF(C54="","",DANE!AB48)</f>
        <v/>
      </c>
      <c r="J54" s="228" t="str">
        <f>IF(C54="","",DANE!AC48)</f>
        <v/>
      </c>
      <c r="K54" s="229" t="str">
        <f>IF(C54="","",DANE!AD48)</f>
        <v/>
      </c>
      <c r="L54" s="220" t="str">
        <f ca="1">IF(OR(C54="",DANE!AI48=""),"",DANE!AI48)</f>
        <v/>
      </c>
      <c r="M54" s="230" t="str">
        <f>IF(OR(C54="",DANE!AJ48=""),"",DANE!AJ48)</f>
        <v/>
      </c>
      <c r="N54" s="231" t="str">
        <f>IF(OR(C54="",DANE!AK48=""),"",DANE!AK48)</f>
        <v/>
      </c>
      <c r="O54" s="232" t="str">
        <f>IF(OR(C54="",DANE!AM48=0),"",DANE!AM48)</f>
        <v/>
      </c>
      <c r="P54" s="231" t="str">
        <f>IF(OR(C54="",DANE!AO48=""),"",DANE!AO48)</f>
        <v/>
      </c>
      <c r="Q54" s="233" t="str">
        <f>IF(OR(C54="",DANE!AQ48=0),"",DANE!AQ48)</f>
        <v/>
      </c>
      <c r="R54" s="234" t="str">
        <f>IF(OR(C54="",DANE!AS48=""),"",DANE!AS48)</f>
        <v/>
      </c>
      <c r="S54" s="233" t="str">
        <f>IF(OR(C54="",DANE!AU48=0),"",DANE!AU48)</f>
        <v/>
      </c>
      <c r="T54" s="225" t="str">
        <f>IF(OR(E54="",DANE!AW48=""),"",DANE!AW48)</f>
        <v/>
      </c>
      <c r="U54" s="224" t="str">
        <f>IF(OR(E54="",DANE!AY48=0),"",DANE!AY48)</f>
        <v/>
      </c>
      <c r="V54" s="231" t="str">
        <f>IF(OR(C54="",DANE!BC48=""),"",DANE!BC48)</f>
        <v/>
      </c>
      <c r="W54" s="233" t="str">
        <f>IF(OR(C54="",DANE!BE48=0),"",DANE!BE48)</f>
        <v/>
      </c>
      <c r="X54" s="231" t="str">
        <f>IF(OR(C54="",DANE!BG48=""),"",DANE!BG48)</f>
        <v/>
      </c>
      <c r="Y54" s="233" t="str">
        <f>IF(OR(C54="",DANE!BI48=0),"",DANE!BI48)</f>
        <v/>
      </c>
      <c r="Z54" s="222" t="str">
        <f>IF(OR(C54="",DANE!BK48=""),"",DANE!BK48)</f>
        <v/>
      </c>
      <c r="AA54" s="224" t="str">
        <f>IF(OR(C54="",DANE!BM48=0),"",DANE!BM48)</f>
        <v/>
      </c>
      <c r="AB54" s="225" t="str">
        <f>IF(OR(C54="",DANE!BO48=""),"",DANE!BO48)</f>
        <v/>
      </c>
      <c r="AC54" s="224" t="str">
        <f>IF(OR(C54="",DANE!BQ48=0),"",DANE!BQ48)</f>
        <v/>
      </c>
      <c r="AD54" s="222" t="str">
        <f>IF(OR(G54="",DANE!BS48=""),"",DANE!BS48)</f>
        <v/>
      </c>
      <c r="AE54" s="224" t="str">
        <f>IF(OR(G54="",DANE!BU48=0),"",DANE!BU48)</f>
        <v/>
      </c>
      <c r="AF54" s="225" t="str">
        <f>IF(OR(G54="",DANE!BW48=""),"",DANE!BW48)</f>
        <v/>
      </c>
      <c r="AG54" s="224" t="str">
        <f>IF(OR(G54="",DANE!BY48=0),"",DANE!BY48)</f>
        <v/>
      </c>
      <c r="AH54" s="225" t="str">
        <f>IF(OR(I54="",DANE!CA48=""),"",DANE!CA48)</f>
        <v/>
      </c>
      <c r="AI54" s="224" t="str">
        <f>IF(OR(I54="",DANE!CC48=0),"",DANE!CC48)</f>
        <v/>
      </c>
    </row>
    <row r="55" spans="1:35" s="36" customFormat="1" x14ac:dyDescent="0.2">
      <c r="A55" s="37">
        <f>DANE!C49</f>
        <v>41</v>
      </c>
      <c r="B55" s="74">
        <f t="shared" si="4"/>
        <v>41</v>
      </c>
      <c r="C55" s="167" t="str">
        <f>IF(OR(DANE!D49="",DANE!G49=0,DANE!R49=DANE!$A$33,DANE!R49=DANE!$A$34,DANE!R49=DANE!$A$35,DANE!R49=DANE!$A$36),"",DANE!D49)</f>
        <v/>
      </c>
      <c r="D55" s="169" t="str">
        <f>IF(C55="","",DANE!O49)</f>
        <v/>
      </c>
      <c r="E55" s="214" t="str">
        <f>IF(C55="","",DANE!W49)</f>
        <v/>
      </c>
      <c r="F55" s="215" t="str">
        <f>IF(C55="","",DANE!Y49)</f>
        <v/>
      </c>
      <c r="G55" s="226" t="str">
        <f>IF(C55="","",DANE!P49)</f>
        <v/>
      </c>
      <c r="H55" s="227" t="str">
        <f>IF(C55="","",DANE!Q49)</f>
        <v/>
      </c>
      <c r="I55" s="68" t="str">
        <f>IF(C55="","",DANE!AB49)</f>
        <v/>
      </c>
      <c r="J55" s="228" t="str">
        <f>IF(C55="","",DANE!AC49)</f>
        <v/>
      </c>
      <c r="K55" s="229" t="str">
        <f>IF(C55="","",DANE!AD49)</f>
        <v/>
      </c>
      <c r="L55" s="220" t="str">
        <f ca="1">IF(OR(C55="",DANE!AI49=""),"",DANE!AI49)</f>
        <v/>
      </c>
      <c r="M55" s="230" t="str">
        <f>IF(OR(C55="",DANE!AJ49=""),"",DANE!AJ49)</f>
        <v/>
      </c>
      <c r="N55" s="231" t="str">
        <f>IF(OR(C55="",DANE!AK49=""),"",DANE!AK49)</f>
        <v/>
      </c>
      <c r="O55" s="232" t="str">
        <f>IF(OR(C55="",DANE!AM49=0),"",DANE!AM49)</f>
        <v/>
      </c>
      <c r="P55" s="231" t="str">
        <f>IF(OR(C55="",DANE!AO49=""),"",DANE!AO49)</f>
        <v/>
      </c>
      <c r="Q55" s="233" t="str">
        <f>IF(OR(C55="",DANE!AQ49=0),"",DANE!AQ49)</f>
        <v/>
      </c>
      <c r="R55" s="234" t="str">
        <f>IF(OR(C55="",DANE!AS49=""),"",DANE!AS49)</f>
        <v/>
      </c>
      <c r="S55" s="233" t="str">
        <f>IF(OR(C55="",DANE!AU49=0),"",DANE!AU49)</f>
        <v/>
      </c>
      <c r="T55" s="225" t="str">
        <f>IF(OR(E55="",DANE!AW49=""),"",DANE!AW49)</f>
        <v/>
      </c>
      <c r="U55" s="224" t="str">
        <f>IF(OR(E55="",DANE!AY49=0),"",DANE!AY49)</f>
        <v/>
      </c>
      <c r="V55" s="231" t="str">
        <f>IF(OR(C55="",DANE!BC49=""),"",DANE!BC49)</f>
        <v/>
      </c>
      <c r="W55" s="233" t="str">
        <f>IF(OR(C55="",DANE!BE49=0),"",DANE!BE49)</f>
        <v/>
      </c>
      <c r="X55" s="231" t="str">
        <f>IF(OR(C55="",DANE!BG49=""),"",DANE!BG49)</f>
        <v/>
      </c>
      <c r="Y55" s="233" t="str">
        <f>IF(OR(C55="",DANE!BI49=0),"",DANE!BI49)</f>
        <v/>
      </c>
      <c r="Z55" s="222" t="str">
        <f>IF(OR(C55="",DANE!BK49=""),"",DANE!BK49)</f>
        <v/>
      </c>
      <c r="AA55" s="224" t="str">
        <f>IF(OR(C55="",DANE!BM49=0),"",DANE!BM49)</f>
        <v/>
      </c>
      <c r="AB55" s="225" t="str">
        <f>IF(OR(C55="",DANE!BO49=""),"",DANE!BO49)</f>
        <v/>
      </c>
      <c r="AC55" s="224" t="str">
        <f>IF(OR(C55="",DANE!BQ49=0),"",DANE!BQ49)</f>
        <v/>
      </c>
      <c r="AD55" s="222" t="str">
        <f>IF(OR(G55="",DANE!BS49=""),"",DANE!BS49)</f>
        <v/>
      </c>
      <c r="AE55" s="224" t="str">
        <f>IF(OR(G55="",DANE!BU49=0),"",DANE!BU49)</f>
        <v/>
      </c>
      <c r="AF55" s="225" t="str">
        <f>IF(OR(G55="",DANE!BW49=""),"",DANE!BW49)</f>
        <v/>
      </c>
      <c r="AG55" s="224" t="str">
        <f>IF(OR(G55="",DANE!BY49=0),"",DANE!BY49)</f>
        <v/>
      </c>
      <c r="AH55" s="225" t="str">
        <f>IF(OR(I55="",DANE!CA49=""),"",DANE!CA49)</f>
        <v/>
      </c>
      <c r="AI55" s="224" t="str">
        <f>IF(OR(I55="",DANE!CC49=0),"",DANE!CC49)</f>
        <v/>
      </c>
    </row>
    <row r="56" spans="1:35" s="36" customFormat="1" x14ac:dyDescent="0.2">
      <c r="A56" s="37">
        <f>DANE!C50</f>
        <v>42</v>
      </c>
      <c r="B56" s="74">
        <f t="shared" si="4"/>
        <v>42</v>
      </c>
      <c r="C56" s="167" t="str">
        <f>IF(OR(DANE!D50="",DANE!G50=0,DANE!R50=DANE!$A$33,DANE!R50=DANE!$A$34,DANE!R50=DANE!$A$35,DANE!R50=DANE!$A$36),"",DANE!D50)</f>
        <v/>
      </c>
      <c r="D56" s="169" t="str">
        <f>IF(C56="","",DANE!O50)</f>
        <v/>
      </c>
      <c r="E56" s="214" t="str">
        <f>IF(C56="","",DANE!W50)</f>
        <v/>
      </c>
      <c r="F56" s="215" t="str">
        <f>IF(C56="","",DANE!Y50)</f>
        <v/>
      </c>
      <c r="G56" s="226" t="str">
        <f>IF(C56="","",DANE!P50)</f>
        <v/>
      </c>
      <c r="H56" s="227" t="str">
        <f>IF(C56="","",DANE!Q50)</f>
        <v/>
      </c>
      <c r="I56" s="68" t="str">
        <f>IF(C56="","",DANE!AB50)</f>
        <v/>
      </c>
      <c r="J56" s="228" t="str">
        <f>IF(C56="","",DANE!AC50)</f>
        <v/>
      </c>
      <c r="K56" s="229" t="str">
        <f>IF(C56="","",DANE!AD50)</f>
        <v/>
      </c>
      <c r="L56" s="220" t="str">
        <f ca="1">IF(OR(C56="",DANE!AI50=""),"",DANE!AI50)</f>
        <v/>
      </c>
      <c r="M56" s="230" t="str">
        <f>IF(OR(C56="",DANE!AJ50=""),"",DANE!AJ50)</f>
        <v/>
      </c>
      <c r="N56" s="231" t="str">
        <f>IF(OR(C56="",DANE!AK50=""),"",DANE!AK50)</f>
        <v/>
      </c>
      <c r="O56" s="232" t="str">
        <f>IF(OR(C56="",DANE!AM50=0),"",DANE!AM50)</f>
        <v/>
      </c>
      <c r="P56" s="231" t="str">
        <f>IF(OR(C56="",DANE!AO50=""),"",DANE!AO50)</f>
        <v/>
      </c>
      <c r="Q56" s="233" t="str">
        <f>IF(OR(C56="",DANE!AQ50=0),"",DANE!AQ50)</f>
        <v/>
      </c>
      <c r="R56" s="234" t="str">
        <f>IF(OR(C56="",DANE!AS50=""),"",DANE!AS50)</f>
        <v/>
      </c>
      <c r="S56" s="233" t="str">
        <f>IF(OR(C56="",DANE!AU50=0),"",DANE!AU50)</f>
        <v/>
      </c>
      <c r="T56" s="225" t="str">
        <f>IF(OR(E56="",DANE!AW50=""),"",DANE!AW50)</f>
        <v/>
      </c>
      <c r="U56" s="224" t="str">
        <f>IF(OR(E56="",DANE!AY50=0),"",DANE!AY50)</f>
        <v/>
      </c>
      <c r="V56" s="231" t="str">
        <f>IF(OR(C56="",DANE!BC50=""),"",DANE!BC50)</f>
        <v/>
      </c>
      <c r="W56" s="233" t="str">
        <f>IF(OR(C56="",DANE!BE50=0),"",DANE!BE50)</f>
        <v/>
      </c>
      <c r="X56" s="231" t="str">
        <f>IF(OR(C56="",DANE!BG50=""),"",DANE!BG50)</f>
        <v/>
      </c>
      <c r="Y56" s="233" t="str">
        <f>IF(OR(C56="",DANE!BI50=0),"",DANE!BI50)</f>
        <v/>
      </c>
      <c r="Z56" s="222" t="str">
        <f>IF(OR(C56="",DANE!BK50=""),"",DANE!BK50)</f>
        <v/>
      </c>
      <c r="AA56" s="224" t="str">
        <f>IF(OR(C56="",DANE!BM50=0),"",DANE!BM50)</f>
        <v/>
      </c>
      <c r="AB56" s="225" t="str">
        <f>IF(OR(C56="",DANE!BO50=""),"",DANE!BO50)</f>
        <v/>
      </c>
      <c r="AC56" s="224" t="str">
        <f>IF(OR(C56="",DANE!BQ50=0),"",DANE!BQ50)</f>
        <v/>
      </c>
      <c r="AD56" s="222" t="str">
        <f>IF(OR(G56="",DANE!BS50=""),"",DANE!BS50)</f>
        <v/>
      </c>
      <c r="AE56" s="224" t="str">
        <f>IF(OR(G56="",DANE!BU50=0),"",DANE!BU50)</f>
        <v/>
      </c>
      <c r="AF56" s="225" t="str">
        <f>IF(OR(G56="",DANE!BW50=""),"",DANE!BW50)</f>
        <v/>
      </c>
      <c r="AG56" s="224" t="str">
        <f>IF(OR(G56="",DANE!BY50=0),"",DANE!BY50)</f>
        <v/>
      </c>
      <c r="AH56" s="225" t="str">
        <f>IF(OR(I56="",DANE!CA50=""),"",DANE!CA50)</f>
        <v/>
      </c>
      <c r="AI56" s="224" t="str">
        <f>IF(OR(I56="",DANE!CC50=0),"",DANE!CC50)</f>
        <v/>
      </c>
    </row>
    <row r="57" spans="1:35" s="36" customFormat="1" x14ac:dyDescent="0.2">
      <c r="A57" s="37">
        <f>DANE!C51</f>
        <v>43</v>
      </c>
      <c r="B57" s="74">
        <f t="shared" si="4"/>
        <v>43</v>
      </c>
      <c r="C57" s="167" t="str">
        <f>IF(OR(DANE!D51="",DANE!G51=0,DANE!R51=DANE!$A$33,DANE!R51=DANE!$A$34,DANE!R51=DANE!$A$35,DANE!R51=DANE!$A$36),"",DANE!D51)</f>
        <v/>
      </c>
      <c r="D57" s="169" t="str">
        <f>IF(C57="","",DANE!O51)</f>
        <v/>
      </c>
      <c r="E57" s="214" t="str">
        <f>IF(C57="","",DANE!W51)</f>
        <v/>
      </c>
      <c r="F57" s="215" t="str">
        <f>IF(C57="","",DANE!Y51)</f>
        <v/>
      </c>
      <c r="G57" s="226" t="str">
        <f>IF(C57="","",DANE!P51)</f>
        <v/>
      </c>
      <c r="H57" s="227" t="str">
        <f>IF(C57="","",DANE!Q51)</f>
        <v/>
      </c>
      <c r="I57" s="68" t="str">
        <f>IF(C57="","",DANE!AB51)</f>
        <v/>
      </c>
      <c r="J57" s="228" t="str">
        <f>IF(C57="","",DANE!AC51)</f>
        <v/>
      </c>
      <c r="K57" s="229" t="str">
        <f>IF(C57="","",DANE!AD51)</f>
        <v/>
      </c>
      <c r="L57" s="220" t="str">
        <f ca="1">IF(OR(C57="",DANE!AI51=""),"",DANE!AI51)</f>
        <v/>
      </c>
      <c r="M57" s="230" t="str">
        <f>IF(OR(C57="",DANE!AJ51=""),"",DANE!AJ51)</f>
        <v/>
      </c>
      <c r="N57" s="231" t="str">
        <f>IF(OR(C57="",DANE!AK51=""),"",DANE!AK51)</f>
        <v/>
      </c>
      <c r="O57" s="232" t="str">
        <f>IF(OR(C57="",DANE!AM51=0),"",DANE!AM51)</f>
        <v/>
      </c>
      <c r="P57" s="231" t="str">
        <f>IF(OR(C57="",DANE!AO51=""),"",DANE!AO51)</f>
        <v/>
      </c>
      <c r="Q57" s="233" t="str">
        <f>IF(OR(C57="",DANE!AQ51=0),"",DANE!AQ51)</f>
        <v/>
      </c>
      <c r="R57" s="234" t="str">
        <f>IF(OR(C57="",DANE!AS51=""),"",DANE!AS51)</f>
        <v/>
      </c>
      <c r="S57" s="233" t="str">
        <f>IF(OR(C57="",DANE!AU51=0),"",DANE!AU51)</f>
        <v/>
      </c>
      <c r="T57" s="225" t="str">
        <f>IF(OR(E57="",DANE!AW51=""),"",DANE!AW51)</f>
        <v/>
      </c>
      <c r="U57" s="224" t="str">
        <f>IF(OR(E57="",DANE!AY51=0),"",DANE!AY51)</f>
        <v/>
      </c>
      <c r="V57" s="231" t="str">
        <f>IF(OR(C57="",DANE!BC51=""),"",DANE!BC51)</f>
        <v/>
      </c>
      <c r="W57" s="233" t="str">
        <f>IF(OR(C57="",DANE!BE51=0),"",DANE!BE51)</f>
        <v/>
      </c>
      <c r="X57" s="231" t="str">
        <f>IF(OR(C57="",DANE!BG51=""),"",DANE!BG51)</f>
        <v/>
      </c>
      <c r="Y57" s="233" t="str">
        <f>IF(OR(C57="",DANE!BI51=0),"",DANE!BI51)</f>
        <v/>
      </c>
      <c r="Z57" s="222" t="str">
        <f>IF(OR(C57="",DANE!BK51=""),"",DANE!BK51)</f>
        <v/>
      </c>
      <c r="AA57" s="224" t="str">
        <f>IF(OR(C57="",DANE!BM51=0),"",DANE!BM51)</f>
        <v/>
      </c>
      <c r="AB57" s="225" t="str">
        <f>IF(OR(C57="",DANE!BO51=""),"",DANE!BO51)</f>
        <v/>
      </c>
      <c r="AC57" s="224" t="str">
        <f>IF(OR(C57="",DANE!BQ51=0),"",DANE!BQ51)</f>
        <v/>
      </c>
      <c r="AD57" s="222" t="str">
        <f>IF(OR(G57="",DANE!BS51=""),"",DANE!BS51)</f>
        <v/>
      </c>
      <c r="AE57" s="224" t="str">
        <f>IF(OR(G57="",DANE!BU51=0),"",DANE!BU51)</f>
        <v/>
      </c>
      <c r="AF57" s="225" t="str">
        <f>IF(OR(G57="",DANE!BW51=""),"",DANE!BW51)</f>
        <v/>
      </c>
      <c r="AG57" s="224" t="str">
        <f>IF(OR(G57="",DANE!BY51=0),"",DANE!BY51)</f>
        <v/>
      </c>
      <c r="AH57" s="225" t="str">
        <f>IF(OR(I57="",DANE!CA51=""),"",DANE!CA51)</f>
        <v/>
      </c>
      <c r="AI57" s="224" t="str">
        <f>IF(OR(I57="",DANE!CC51=0),"",DANE!CC51)</f>
        <v/>
      </c>
    </row>
    <row r="58" spans="1:35" s="36" customFormat="1" x14ac:dyDescent="0.2">
      <c r="A58" s="37">
        <f>DANE!C52</f>
        <v>44</v>
      </c>
      <c r="B58" s="74">
        <f t="shared" si="4"/>
        <v>44</v>
      </c>
      <c r="C58" s="167" t="str">
        <f>IF(OR(DANE!D52="",DANE!G52=0,DANE!R52=DANE!$A$33,DANE!R52=DANE!$A$34,DANE!R52=DANE!$A$35,DANE!R52=DANE!$A$36),"",DANE!D52)</f>
        <v/>
      </c>
      <c r="D58" s="169" t="str">
        <f>IF(C58="","",DANE!O52)</f>
        <v/>
      </c>
      <c r="E58" s="214" t="str">
        <f>IF(C58="","",DANE!W52)</f>
        <v/>
      </c>
      <c r="F58" s="215" t="str">
        <f>IF(C58="","",DANE!Y52)</f>
        <v/>
      </c>
      <c r="G58" s="226" t="str">
        <f>IF(C58="","",DANE!P52)</f>
        <v/>
      </c>
      <c r="H58" s="227" t="str">
        <f>IF(C58="","",DANE!Q52)</f>
        <v/>
      </c>
      <c r="I58" s="68" t="str">
        <f>IF(C58="","",DANE!AB52)</f>
        <v/>
      </c>
      <c r="J58" s="228" t="str">
        <f>IF(C58="","",DANE!AC52)</f>
        <v/>
      </c>
      <c r="K58" s="229" t="str">
        <f>IF(C58="","",DANE!AD52)</f>
        <v/>
      </c>
      <c r="L58" s="220" t="str">
        <f ca="1">IF(OR(C58="",DANE!AI52=""),"",DANE!AI52)</f>
        <v/>
      </c>
      <c r="M58" s="230" t="str">
        <f>IF(OR(C58="",DANE!AJ52=""),"",DANE!AJ52)</f>
        <v/>
      </c>
      <c r="N58" s="231" t="str">
        <f>IF(OR(C58="",DANE!AK52=""),"",DANE!AK52)</f>
        <v/>
      </c>
      <c r="O58" s="232" t="str">
        <f>IF(OR(C58="",DANE!AM52=0),"",DANE!AM52)</f>
        <v/>
      </c>
      <c r="P58" s="231" t="str">
        <f>IF(OR(C58="",DANE!AO52=""),"",DANE!AO52)</f>
        <v/>
      </c>
      <c r="Q58" s="233" t="str">
        <f>IF(OR(C58="",DANE!AQ52=0),"",DANE!AQ52)</f>
        <v/>
      </c>
      <c r="R58" s="234" t="str">
        <f>IF(OR(C58="",DANE!AS52=""),"",DANE!AS52)</f>
        <v/>
      </c>
      <c r="S58" s="233" t="str">
        <f>IF(OR(C58="",DANE!AU52=0),"",DANE!AU52)</f>
        <v/>
      </c>
      <c r="T58" s="225" t="str">
        <f>IF(OR(E58="",DANE!AW52=""),"",DANE!AW52)</f>
        <v/>
      </c>
      <c r="U58" s="224" t="str">
        <f>IF(OR(E58="",DANE!AY52=0),"",DANE!AY52)</f>
        <v/>
      </c>
      <c r="V58" s="231" t="str">
        <f>IF(OR(C58="",DANE!BC52=""),"",DANE!BC52)</f>
        <v/>
      </c>
      <c r="W58" s="233" t="str">
        <f>IF(OR(C58="",DANE!BE52=0),"",DANE!BE52)</f>
        <v/>
      </c>
      <c r="X58" s="231" t="str">
        <f>IF(OR(C58="",DANE!BG52=""),"",DANE!BG52)</f>
        <v/>
      </c>
      <c r="Y58" s="233" t="str">
        <f>IF(OR(C58="",DANE!BI52=0),"",DANE!BI52)</f>
        <v/>
      </c>
      <c r="Z58" s="222" t="str">
        <f>IF(OR(C58="",DANE!BK52=""),"",DANE!BK52)</f>
        <v/>
      </c>
      <c r="AA58" s="224" t="str">
        <f>IF(OR(C58="",DANE!BM52=0),"",DANE!BM52)</f>
        <v/>
      </c>
      <c r="AB58" s="225" t="str">
        <f>IF(OR(C58="",DANE!BO52=""),"",DANE!BO52)</f>
        <v/>
      </c>
      <c r="AC58" s="224" t="str">
        <f>IF(OR(C58="",DANE!BQ52=0),"",DANE!BQ52)</f>
        <v/>
      </c>
      <c r="AD58" s="222" t="str">
        <f>IF(OR(G58="",DANE!BS52=""),"",DANE!BS52)</f>
        <v/>
      </c>
      <c r="AE58" s="224" t="str">
        <f>IF(OR(G58="",DANE!BU52=0),"",DANE!BU52)</f>
        <v/>
      </c>
      <c r="AF58" s="225" t="str">
        <f>IF(OR(G58="",DANE!BW52=""),"",DANE!BW52)</f>
        <v/>
      </c>
      <c r="AG58" s="224" t="str">
        <f>IF(OR(G58="",DANE!BY52=0),"",DANE!BY52)</f>
        <v/>
      </c>
      <c r="AH58" s="225" t="str">
        <f>IF(OR(I58="",DANE!CA52=""),"",DANE!CA52)</f>
        <v/>
      </c>
      <c r="AI58" s="224" t="str">
        <f>IF(OR(I58="",DANE!CC52=0),"",DANE!CC52)</f>
        <v/>
      </c>
    </row>
    <row r="59" spans="1:35" s="36" customFormat="1" x14ac:dyDescent="0.2">
      <c r="A59" s="37">
        <f>DANE!C53</f>
        <v>45</v>
      </c>
      <c r="B59" s="74">
        <f t="shared" si="4"/>
        <v>45</v>
      </c>
      <c r="C59" s="167" t="str">
        <f>IF(OR(DANE!D53="",DANE!G53=0,DANE!R53=DANE!$A$33,DANE!R53=DANE!$A$34,DANE!R53=DANE!$A$35,DANE!R53=DANE!$A$36),"",DANE!D53)</f>
        <v/>
      </c>
      <c r="D59" s="169" t="str">
        <f>IF(C59="","",DANE!O53)</f>
        <v/>
      </c>
      <c r="E59" s="214" t="str">
        <f>IF(C59="","",DANE!W53)</f>
        <v/>
      </c>
      <c r="F59" s="215" t="str">
        <f>IF(C59="","",DANE!Y53)</f>
        <v/>
      </c>
      <c r="G59" s="226" t="str">
        <f>IF(C59="","",DANE!P53)</f>
        <v/>
      </c>
      <c r="H59" s="227" t="str">
        <f>IF(C59="","",DANE!Q53)</f>
        <v/>
      </c>
      <c r="I59" s="68" t="str">
        <f>IF(C59="","",DANE!AB53)</f>
        <v/>
      </c>
      <c r="J59" s="228" t="str">
        <f>IF(C59="","",DANE!AC53)</f>
        <v/>
      </c>
      <c r="K59" s="229" t="str">
        <f>IF(C59="","",DANE!AD53)</f>
        <v/>
      </c>
      <c r="L59" s="220" t="str">
        <f ca="1">IF(OR(C59="",DANE!AI53=""),"",DANE!AI53)</f>
        <v/>
      </c>
      <c r="M59" s="230" t="str">
        <f>IF(OR(C59="",DANE!AJ53=""),"",DANE!AJ53)</f>
        <v/>
      </c>
      <c r="N59" s="231" t="str">
        <f>IF(OR(C59="",DANE!AK53=""),"",DANE!AK53)</f>
        <v/>
      </c>
      <c r="O59" s="232" t="str">
        <f>IF(OR(C59="",DANE!AM53=0),"",DANE!AM53)</f>
        <v/>
      </c>
      <c r="P59" s="231" t="str">
        <f>IF(OR(C59="",DANE!AO53=""),"",DANE!AO53)</f>
        <v/>
      </c>
      <c r="Q59" s="233" t="str">
        <f>IF(OR(C59="",DANE!AQ53=0),"",DANE!AQ53)</f>
        <v/>
      </c>
      <c r="R59" s="234" t="str">
        <f>IF(OR(C59="",DANE!AS53=""),"",DANE!AS53)</f>
        <v/>
      </c>
      <c r="S59" s="233" t="str">
        <f>IF(OR(C59="",DANE!AU53=0),"",DANE!AU53)</f>
        <v/>
      </c>
      <c r="T59" s="225" t="str">
        <f>IF(OR(E59="",DANE!AW53=""),"",DANE!AW53)</f>
        <v/>
      </c>
      <c r="U59" s="224" t="str">
        <f>IF(OR(E59="",DANE!AY53=0),"",DANE!AY53)</f>
        <v/>
      </c>
      <c r="V59" s="231" t="str">
        <f>IF(OR(C59="",DANE!BC53=""),"",DANE!BC53)</f>
        <v/>
      </c>
      <c r="W59" s="233" t="str">
        <f>IF(OR(C59="",DANE!BE53=0),"",DANE!BE53)</f>
        <v/>
      </c>
      <c r="X59" s="231" t="str">
        <f>IF(OR(C59="",DANE!BG53=""),"",DANE!BG53)</f>
        <v/>
      </c>
      <c r="Y59" s="233" t="str">
        <f>IF(OR(C59="",DANE!BI53=0),"",DANE!BI53)</f>
        <v/>
      </c>
      <c r="Z59" s="222" t="str">
        <f>IF(OR(C59="",DANE!BK53=""),"",DANE!BK53)</f>
        <v/>
      </c>
      <c r="AA59" s="224" t="str">
        <f>IF(OR(C59="",DANE!BM53=0),"",DANE!BM53)</f>
        <v/>
      </c>
      <c r="AB59" s="225" t="str">
        <f>IF(OR(C59="",DANE!BO53=""),"",DANE!BO53)</f>
        <v/>
      </c>
      <c r="AC59" s="224" t="str">
        <f>IF(OR(C59="",DANE!BQ53=0),"",DANE!BQ53)</f>
        <v/>
      </c>
      <c r="AD59" s="222" t="str">
        <f>IF(OR(G59="",DANE!BS53=""),"",DANE!BS53)</f>
        <v/>
      </c>
      <c r="AE59" s="224" t="str">
        <f>IF(OR(G59="",DANE!BU53=0),"",DANE!BU53)</f>
        <v/>
      </c>
      <c r="AF59" s="225" t="str">
        <f>IF(OR(G59="",DANE!BW53=""),"",DANE!BW53)</f>
        <v/>
      </c>
      <c r="AG59" s="224" t="str">
        <f>IF(OR(G59="",DANE!BY53=0),"",DANE!BY53)</f>
        <v/>
      </c>
      <c r="AH59" s="225" t="str">
        <f>IF(OR(I59="",DANE!CA53=""),"",DANE!CA53)</f>
        <v/>
      </c>
      <c r="AI59" s="224" t="str">
        <f>IF(OR(I59="",DANE!CC53=0),"",DANE!CC53)</f>
        <v/>
      </c>
    </row>
    <row r="60" spans="1:35" s="36" customFormat="1" x14ac:dyDescent="0.2">
      <c r="A60" s="37">
        <f>DANE!C54</f>
        <v>46</v>
      </c>
      <c r="B60" s="74">
        <f t="shared" si="4"/>
        <v>46</v>
      </c>
      <c r="C60" s="167" t="str">
        <f>IF(OR(DANE!D54="",DANE!G54=0,DANE!R54=DANE!$A$33,DANE!R54=DANE!$A$34,DANE!R54=DANE!$A$35,DANE!R54=DANE!$A$36),"",DANE!D54)</f>
        <v/>
      </c>
      <c r="D60" s="169" t="str">
        <f>IF(C60="","",DANE!O54)</f>
        <v/>
      </c>
      <c r="E60" s="214" t="str">
        <f>IF(C60="","",DANE!W54)</f>
        <v/>
      </c>
      <c r="F60" s="215" t="str">
        <f>IF(C60="","",DANE!Y54)</f>
        <v/>
      </c>
      <c r="G60" s="226" t="str">
        <f>IF(C60="","",DANE!P54)</f>
        <v/>
      </c>
      <c r="H60" s="227" t="str">
        <f>IF(C60="","",DANE!Q54)</f>
        <v/>
      </c>
      <c r="I60" s="68" t="str">
        <f>IF(C60="","",DANE!AB54)</f>
        <v/>
      </c>
      <c r="J60" s="228" t="str">
        <f>IF(C60="","",DANE!AC54)</f>
        <v/>
      </c>
      <c r="K60" s="229" t="str">
        <f>IF(C60="","",DANE!AD54)</f>
        <v/>
      </c>
      <c r="L60" s="220" t="str">
        <f ca="1">IF(OR(C60="",DANE!AI54=""),"",DANE!AI54)</f>
        <v/>
      </c>
      <c r="M60" s="230" t="str">
        <f>IF(OR(C60="",DANE!AJ54=""),"",DANE!AJ54)</f>
        <v/>
      </c>
      <c r="N60" s="231" t="str">
        <f>IF(OR(C60="",DANE!AK54=""),"",DANE!AK54)</f>
        <v/>
      </c>
      <c r="O60" s="232" t="str">
        <f>IF(OR(C60="",DANE!AM54=0),"",DANE!AM54)</f>
        <v/>
      </c>
      <c r="P60" s="231" t="str">
        <f>IF(OR(C60="",DANE!AO54=""),"",DANE!AO54)</f>
        <v/>
      </c>
      <c r="Q60" s="233" t="str">
        <f>IF(OR(C60="",DANE!AQ54=0),"",DANE!AQ54)</f>
        <v/>
      </c>
      <c r="R60" s="234" t="str">
        <f>IF(OR(C60="",DANE!AS54=""),"",DANE!AS54)</f>
        <v/>
      </c>
      <c r="S60" s="233" t="str">
        <f>IF(OR(C60="",DANE!AU54=0),"",DANE!AU54)</f>
        <v/>
      </c>
      <c r="T60" s="225" t="str">
        <f>IF(OR(E60="",DANE!AW54=""),"",DANE!AW54)</f>
        <v/>
      </c>
      <c r="U60" s="224" t="str">
        <f>IF(OR(E60="",DANE!AY54=0),"",DANE!AY54)</f>
        <v/>
      </c>
      <c r="V60" s="231" t="str">
        <f>IF(OR(C60="",DANE!BC54=""),"",DANE!BC54)</f>
        <v/>
      </c>
      <c r="W60" s="233" t="str">
        <f>IF(OR(C60="",DANE!BE54=0),"",DANE!BE54)</f>
        <v/>
      </c>
      <c r="X60" s="231" t="str">
        <f>IF(OR(C60="",DANE!BG54=""),"",DANE!BG54)</f>
        <v/>
      </c>
      <c r="Y60" s="233" t="str">
        <f>IF(OR(C60="",DANE!BI54=0),"",DANE!BI54)</f>
        <v/>
      </c>
      <c r="Z60" s="222" t="str">
        <f>IF(OR(C60="",DANE!BK54=""),"",DANE!BK54)</f>
        <v/>
      </c>
      <c r="AA60" s="224" t="str">
        <f>IF(OR(C60="",DANE!BM54=0),"",DANE!BM54)</f>
        <v/>
      </c>
      <c r="AB60" s="225" t="str">
        <f>IF(OR(C60="",DANE!BO54=""),"",DANE!BO54)</f>
        <v/>
      </c>
      <c r="AC60" s="224" t="str">
        <f>IF(OR(C60="",DANE!BQ54=0),"",DANE!BQ54)</f>
        <v/>
      </c>
      <c r="AD60" s="222" t="str">
        <f>IF(OR(G60="",DANE!BS54=""),"",DANE!BS54)</f>
        <v/>
      </c>
      <c r="AE60" s="224" t="str">
        <f>IF(OR(G60="",DANE!BU54=0),"",DANE!BU54)</f>
        <v/>
      </c>
      <c r="AF60" s="225" t="str">
        <f>IF(OR(G60="",DANE!BW54=""),"",DANE!BW54)</f>
        <v/>
      </c>
      <c r="AG60" s="224" t="str">
        <f>IF(OR(G60="",DANE!BY54=0),"",DANE!BY54)</f>
        <v/>
      </c>
      <c r="AH60" s="225" t="str">
        <f>IF(OR(I60="",DANE!CA54=""),"",DANE!CA54)</f>
        <v/>
      </c>
      <c r="AI60" s="224" t="str">
        <f>IF(OR(I60="",DANE!CC54=0),"",DANE!CC54)</f>
        <v/>
      </c>
    </row>
    <row r="61" spans="1:35" s="36" customFormat="1" x14ac:dyDescent="0.2">
      <c r="A61" s="37">
        <f>DANE!C55</f>
        <v>47</v>
      </c>
      <c r="B61" s="74">
        <f t="shared" si="4"/>
        <v>47</v>
      </c>
      <c r="C61" s="167" t="str">
        <f>IF(OR(DANE!D55="",DANE!G55=0,DANE!R55=DANE!$A$33,DANE!R55=DANE!$A$34,DANE!R55=DANE!$A$35,DANE!R55=DANE!$A$36),"",DANE!D55)</f>
        <v/>
      </c>
      <c r="D61" s="169" t="str">
        <f>IF(C61="","",DANE!O55)</f>
        <v/>
      </c>
      <c r="E61" s="214" t="str">
        <f>IF(C61="","",DANE!W55)</f>
        <v/>
      </c>
      <c r="F61" s="215" t="str">
        <f>IF(C61="","",DANE!Y55)</f>
        <v/>
      </c>
      <c r="G61" s="226" t="str">
        <f>IF(C61="","",DANE!P55)</f>
        <v/>
      </c>
      <c r="H61" s="227" t="str">
        <f>IF(C61="","",DANE!Q55)</f>
        <v/>
      </c>
      <c r="I61" s="68" t="str">
        <f>IF(C61="","",DANE!AB55)</f>
        <v/>
      </c>
      <c r="J61" s="228" t="str">
        <f>IF(C61="","",DANE!AC55)</f>
        <v/>
      </c>
      <c r="K61" s="229" t="str">
        <f>IF(C61="","",DANE!AD55)</f>
        <v/>
      </c>
      <c r="L61" s="220" t="str">
        <f ca="1">IF(OR(C61="",DANE!AI55=""),"",DANE!AI55)</f>
        <v/>
      </c>
      <c r="M61" s="230" t="str">
        <f>IF(OR(C61="",DANE!AJ55=""),"",DANE!AJ55)</f>
        <v/>
      </c>
      <c r="N61" s="231" t="str">
        <f>IF(OR(C61="",DANE!AK55=""),"",DANE!AK55)</f>
        <v/>
      </c>
      <c r="O61" s="232" t="str">
        <f>IF(OR(C61="",DANE!AM55=0),"",DANE!AM55)</f>
        <v/>
      </c>
      <c r="P61" s="231" t="str">
        <f>IF(OR(C61="",DANE!AO55=""),"",DANE!AO55)</f>
        <v/>
      </c>
      <c r="Q61" s="233" t="str">
        <f>IF(OR(C61="",DANE!AQ55=0),"",DANE!AQ55)</f>
        <v/>
      </c>
      <c r="R61" s="234" t="str">
        <f>IF(OR(C61="",DANE!AS55=""),"",DANE!AS55)</f>
        <v/>
      </c>
      <c r="S61" s="233" t="str">
        <f>IF(OR(C61="",DANE!AU55=0),"",DANE!AU55)</f>
        <v/>
      </c>
      <c r="T61" s="225" t="str">
        <f>IF(OR(E61="",DANE!AW55=""),"",DANE!AW55)</f>
        <v/>
      </c>
      <c r="U61" s="224" t="str">
        <f>IF(OR(E61="",DANE!AY55=0),"",DANE!AY55)</f>
        <v/>
      </c>
      <c r="V61" s="231" t="str">
        <f>IF(OR(C61="",DANE!BC55=""),"",DANE!BC55)</f>
        <v/>
      </c>
      <c r="W61" s="233" t="str">
        <f>IF(OR(C61="",DANE!BE55=0),"",DANE!BE55)</f>
        <v/>
      </c>
      <c r="X61" s="231" t="str">
        <f>IF(OR(C61="",DANE!BG55=""),"",DANE!BG55)</f>
        <v/>
      </c>
      <c r="Y61" s="233" t="str">
        <f>IF(OR(C61="",DANE!BI55=0),"",DANE!BI55)</f>
        <v/>
      </c>
      <c r="Z61" s="222" t="str">
        <f>IF(OR(C61="",DANE!BK55=""),"",DANE!BK55)</f>
        <v/>
      </c>
      <c r="AA61" s="224" t="str">
        <f>IF(OR(C61="",DANE!BM55=0),"",DANE!BM55)</f>
        <v/>
      </c>
      <c r="AB61" s="225" t="str">
        <f>IF(OR(C61="",DANE!BO55=""),"",DANE!BO55)</f>
        <v/>
      </c>
      <c r="AC61" s="224" t="str">
        <f>IF(OR(C61="",DANE!BQ55=0),"",DANE!BQ55)</f>
        <v/>
      </c>
      <c r="AD61" s="222" t="str">
        <f>IF(OR(G61="",DANE!BS55=""),"",DANE!BS55)</f>
        <v/>
      </c>
      <c r="AE61" s="224" t="str">
        <f>IF(OR(G61="",DANE!BU55=0),"",DANE!BU55)</f>
        <v/>
      </c>
      <c r="AF61" s="225" t="str">
        <f>IF(OR(G61="",DANE!BW55=""),"",DANE!BW55)</f>
        <v/>
      </c>
      <c r="AG61" s="224" t="str">
        <f>IF(OR(G61="",DANE!BY55=0),"",DANE!BY55)</f>
        <v/>
      </c>
      <c r="AH61" s="225" t="str">
        <f>IF(OR(I61="",DANE!CA55=""),"",DANE!CA55)</f>
        <v/>
      </c>
      <c r="AI61" s="224" t="str">
        <f>IF(OR(I61="",DANE!CC55=0),"",DANE!CC55)</f>
        <v/>
      </c>
    </row>
    <row r="62" spans="1:35" s="36" customFormat="1" x14ac:dyDescent="0.2">
      <c r="A62" s="37">
        <f>DANE!C56</f>
        <v>48</v>
      </c>
      <c r="B62" s="74">
        <f t="shared" si="4"/>
        <v>48</v>
      </c>
      <c r="C62" s="167" t="str">
        <f>IF(OR(DANE!D56="",DANE!G56=0,DANE!R56=DANE!$A$33,DANE!R56=DANE!$A$34,DANE!R56=DANE!$A$35,DANE!R56=DANE!$A$36),"",DANE!D56)</f>
        <v/>
      </c>
      <c r="D62" s="169" t="str">
        <f>IF(C62="","",DANE!O56)</f>
        <v/>
      </c>
      <c r="E62" s="214" t="str">
        <f>IF(C62="","",DANE!W56)</f>
        <v/>
      </c>
      <c r="F62" s="215" t="str">
        <f>IF(C62="","",DANE!Y56)</f>
        <v/>
      </c>
      <c r="G62" s="226" t="str">
        <f>IF(C62="","",DANE!P56)</f>
        <v/>
      </c>
      <c r="H62" s="227" t="str">
        <f>IF(C62="","",DANE!Q56)</f>
        <v/>
      </c>
      <c r="I62" s="68" t="str">
        <f>IF(C62="","",DANE!AB56)</f>
        <v/>
      </c>
      <c r="J62" s="228" t="str">
        <f>IF(C62="","",DANE!AC56)</f>
        <v/>
      </c>
      <c r="K62" s="229" t="str">
        <f>IF(C62="","",DANE!AD56)</f>
        <v/>
      </c>
      <c r="L62" s="220" t="str">
        <f ca="1">IF(OR(C62="",DANE!AI56=""),"",DANE!AI56)</f>
        <v/>
      </c>
      <c r="M62" s="230" t="str">
        <f>IF(OR(C62="",DANE!AJ56=""),"",DANE!AJ56)</f>
        <v/>
      </c>
      <c r="N62" s="231" t="str">
        <f>IF(OR(C62="",DANE!AK56=""),"",DANE!AK56)</f>
        <v/>
      </c>
      <c r="O62" s="232" t="str">
        <f>IF(OR(C62="",DANE!AM56=0),"",DANE!AM56)</f>
        <v/>
      </c>
      <c r="P62" s="231" t="str">
        <f>IF(OR(C62="",DANE!AO56=""),"",DANE!AO56)</f>
        <v/>
      </c>
      <c r="Q62" s="233" t="str">
        <f>IF(OR(C62="",DANE!AQ56=0),"",DANE!AQ56)</f>
        <v/>
      </c>
      <c r="R62" s="234" t="str">
        <f>IF(OR(C62="",DANE!AS56=""),"",DANE!AS56)</f>
        <v/>
      </c>
      <c r="S62" s="233" t="str">
        <f>IF(OR(C62="",DANE!AU56=0),"",DANE!AU56)</f>
        <v/>
      </c>
      <c r="T62" s="225" t="str">
        <f>IF(OR(E62="",DANE!AW56=""),"",DANE!AW56)</f>
        <v/>
      </c>
      <c r="U62" s="224" t="str">
        <f>IF(OR(E62="",DANE!AY56=0),"",DANE!AY56)</f>
        <v/>
      </c>
      <c r="V62" s="231" t="str">
        <f>IF(OR(C62="",DANE!BC56=""),"",DANE!BC56)</f>
        <v/>
      </c>
      <c r="W62" s="233" t="str">
        <f>IF(OR(C62="",DANE!BE56=0),"",DANE!BE56)</f>
        <v/>
      </c>
      <c r="X62" s="231" t="str">
        <f>IF(OR(C62="",DANE!BG56=""),"",DANE!BG56)</f>
        <v/>
      </c>
      <c r="Y62" s="233" t="str">
        <f>IF(OR(C62="",DANE!BI56=0),"",DANE!BI56)</f>
        <v/>
      </c>
      <c r="Z62" s="222" t="str">
        <f>IF(OR(C62="",DANE!BK56=""),"",DANE!BK56)</f>
        <v/>
      </c>
      <c r="AA62" s="224" t="str">
        <f>IF(OR(C62="",DANE!BM56=0),"",DANE!BM56)</f>
        <v/>
      </c>
      <c r="AB62" s="225" t="str">
        <f>IF(OR(C62="",DANE!BO56=""),"",DANE!BO56)</f>
        <v/>
      </c>
      <c r="AC62" s="224" t="str">
        <f>IF(OR(C62="",DANE!BQ56=0),"",DANE!BQ56)</f>
        <v/>
      </c>
      <c r="AD62" s="222" t="str">
        <f>IF(OR(G62="",DANE!BS56=""),"",DANE!BS56)</f>
        <v/>
      </c>
      <c r="AE62" s="224" t="str">
        <f>IF(OR(G62="",DANE!BU56=0),"",DANE!BU56)</f>
        <v/>
      </c>
      <c r="AF62" s="225" t="str">
        <f>IF(OR(G62="",DANE!BW56=""),"",DANE!BW56)</f>
        <v/>
      </c>
      <c r="AG62" s="224" t="str">
        <f>IF(OR(G62="",DANE!BY56=0),"",DANE!BY56)</f>
        <v/>
      </c>
      <c r="AH62" s="225" t="str">
        <f>IF(OR(I62="",DANE!CA56=""),"",DANE!CA56)</f>
        <v/>
      </c>
      <c r="AI62" s="224" t="str">
        <f>IF(OR(I62="",DANE!CC56=0),"",DANE!CC56)</f>
        <v/>
      </c>
    </row>
    <row r="63" spans="1:35" s="36" customFormat="1" x14ac:dyDescent="0.2">
      <c r="A63" s="37">
        <f>DANE!C57</f>
        <v>49</v>
      </c>
      <c r="B63" s="74">
        <f t="shared" si="4"/>
        <v>49</v>
      </c>
      <c r="C63" s="167" t="str">
        <f>IF(OR(DANE!D57="",DANE!G57=0,DANE!R57=DANE!$A$33,DANE!R57=DANE!$A$34,DANE!R57=DANE!$A$35,DANE!R57=DANE!$A$36),"",DANE!D57)</f>
        <v/>
      </c>
      <c r="D63" s="169" t="str">
        <f>IF(C63="","",DANE!O57)</f>
        <v/>
      </c>
      <c r="E63" s="214" t="str">
        <f>IF(C63="","",DANE!W57)</f>
        <v/>
      </c>
      <c r="F63" s="215" t="str">
        <f>IF(C63="","",DANE!Y57)</f>
        <v/>
      </c>
      <c r="G63" s="226" t="str">
        <f>IF(C63="","",DANE!P57)</f>
        <v/>
      </c>
      <c r="H63" s="227" t="str">
        <f>IF(C63="","",DANE!Q57)</f>
        <v/>
      </c>
      <c r="I63" s="68" t="str">
        <f>IF(C63="","",DANE!AB57)</f>
        <v/>
      </c>
      <c r="J63" s="228" t="str">
        <f>IF(C63="","",DANE!AC57)</f>
        <v/>
      </c>
      <c r="K63" s="229" t="str">
        <f>IF(C63="","",DANE!AD57)</f>
        <v/>
      </c>
      <c r="L63" s="220" t="str">
        <f ca="1">IF(OR(C63="",DANE!AI57=""),"",DANE!AI57)</f>
        <v/>
      </c>
      <c r="M63" s="230" t="str">
        <f>IF(OR(C63="",DANE!AJ57=""),"",DANE!AJ57)</f>
        <v/>
      </c>
      <c r="N63" s="231" t="str">
        <f>IF(OR(C63="",DANE!AK57=""),"",DANE!AK57)</f>
        <v/>
      </c>
      <c r="O63" s="232" t="str">
        <f>IF(OR(C63="",DANE!AM57=0),"",DANE!AM57)</f>
        <v/>
      </c>
      <c r="P63" s="231" t="str">
        <f>IF(OR(C63="",DANE!AO57=""),"",DANE!AO57)</f>
        <v/>
      </c>
      <c r="Q63" s="233" t="str">
        <f>IF(OR(C63="",DANE!AQ57=0),"",DANE!AQ57)</f>
        <v/>
      </c>
      <c r="R63" s="234" t="str">
        <f>IF(OR(C63="",DANE!AS57=""),"",DANE!AS57)</f>
        <v/>
      </c>
      <c r="S63" s="233" t="str">
        <f>IF(OR(C63="",DANE!AU57=0),"",DANE!AU57)</f>
        <v/>
      </c>
      <c r="T63" s="225" t="str">
        <f>IF(OR(E63="",DANE!AW57=""),"",DANE!AW57)</f>
        <v/>
      </c>
      <c r="U63" s="224" t="str">
        <f>IF(OR(E63="",DANE!AY57=0),"",DANE!AY57)</f>
        <v/>
      </c>
      <c r="V63" s="231" t="str">
        <f>IF(OR(C63="",DANE!BC57=""),"",DANE!BC57)</f>
        <v/>
      </c>
      <c r="W63" s="233" t="str">
        <f>IF(OR(C63="",DANE!BE57=0),"",DANE!BE57)</f>
        <v/>
      </c>
      <c r="X63" s="231" t="str">
        <f>IF(OR(C63="",DANE!BG57=""),"",DANE!BG57)</f>
        <v/>
      </c>
      <c r="Y63" s="233" t="str">
        <f>IF(OR(C63="",DANE!BI57=0),"",DANE!BI57)</f>
        <v/>
      </c>
      <c r="Z63" s="222" t="str">
        <f>IF(OR(C63="",DANE!BK57=""),"",DANE!BK57)</f>
        <v/>
      </c>
      <c r="AA63" s="224" t="str">
        <f>IF(OR(C63="",DANE!BM57=0),"",DANE!BM57)</f>
        <v/>
      </c>
      <c r="AB63" s="225" t="str">
        <f>IF(OR(C63="",DANE!BO57=""),"",DANE!BO57)</f>
        <v/>
      </c>
      <c r="AC63" s="224" t="str">
        <f>IF(OR(C63="",DANE!BQ57=0),"",DANE!BQ57)</f>
        <v/>
      </c>
      <c r="AD63" s="222" t="str">
        <f>IF(OR(G63="",DANE!BS57=""),"",DANE!BS57)</f>
        <v/>
      </c>
      <c r="AE63" s="224" t="str">
        <f>IF(OR(G63="",DANE!BU57=0),"",DANE!BU57)</f>
        <v/>
      </c>
      <c r="AF63" s="225" t="str">
        <f>IF(OR(G63="",DANE!BW57=""),"",DANE!BW57)</f>
        <v/>
      </c>
      <c r="AG63" s="224" t="str">
        <f>IF(OR(G63="",DANE!BY57=0),"",DANE!BY57)</f>
        <v/>
      </c>
      <c r="AH63" s="225" t="str">
        <f>IF(OR(I63="",DANE!CA57=""),"",DANE!CA57)</f>
        <v/>
      </c>
      <c r="AI63" s="224" t="str">
        <f>IF(OR(I63="",DANE!CC57=0),"",DANE!CC57)</f>
        <v/>
      </c>
    </row>
    <row r="64" spans="1:35" s="36" customFormat="1" x14ac:dyDescent="0.2">
      <c r="A64" s="37">
        <f>DANE!C58</f>
        <v>50</v>
      </c>
      <c r="B64" s="74">
        <f t="shared" si="4"/>
        <v>50</v>
      </c>
      <c r="C64" s="167" t="str">
        <f>IF(OR(DANE!D58="",DANE!G58=0,DANE!R58=DANE!$A$33,DANE!R58=DANE!$A$34,DANE!R58=DANE!$A$35,DANE!R58=DANE!$A$36),"",DANE!D58)</f>
        <v/>
      </c>
      <c r="D64" s="169" t="str">
        <f>IF(C64="","",DANE!O58)</f>
        <v/>
      </c>
      <c r="E64" s="214" t="str">
        <f>IF(C64="","",DANE!W58)</f>
        <v/>
      </c>
      <c r="F64" s="215" t="str">
        <f>IF(C64="","",DANE!Y58)</f>
        <v/>
      </c>
      <c r="G64" s="226" t="str">
        <f>IF(C64="","",DANE!P58)</f>
        <v/>
      </c>
      <c r="H64" s="227" t="str">
        <f>IF(C64="","",DANE!Q58)</f>
        <v/>
      </c>
      <c r="I64" s="68" t="str">
        <f>IF(C64="","",DANE!AB58)</f>
        <v/>
      </c>
      <c r="J64" s="228" t="str">
        <f>IF(C64="","",DANE!AC58)</f>
        <v/>
      </c>
      <c r="K64" s="229" t="str">
        <f>IF(C64="","",DANE!AD58)</f>
        <v/>
      </c>
      <c r="L64" s="220" t="str">
        <f ca="1">IF(OR(C64="",DANE!AI58=""),"",DANE!AI58)</f>
        <v/>
      </c>
      <c r="M64" s="230" t="str">
        <f>IF(OR(C64="",DANE!AJ58=""),"",DANE!AJ58)</f>
        <v/>
      </c>
      <c r="N64" s="231" t="str">
        <f>IF(OR(C64="",DANE!AK58=""),"",DANE!AK58)</f>
        <v/>
      </c>
      <c r="O64" s="232" t="str">
        <f>IF(OR(C64="",DANE!AM58=0),"",DANE!AM58)</f>
        <v/>
      </c>
      <c r="P64" s="231" t="str">
        <f>IF(OR(C64="",DANE!AO58=""),"",DANE!AO58)</f>
        <v/>
      </c>
      <c r="Q64" s="233" t="str">
        <f>IF(OR(C64="",DANE!AQ58=0),"",DANE!AQ58)</f>
        <v/>
      </c>
      <c r="R64" s="234" t="str">
        <f>IF(OR(C64="",DANE!AS58=""),"",DANE!AS58)</f>
        <v/>
      </c>
      <c r="S64" s="233" t="str">
        <f>IF(OR(C64="",DANE!AU58=0),"",DANE!AU58)</f>
        <v/>
      </c>
      <c r="T64" s="225" t="str">
        <f>IF(OR(E64="",DANE!AW58=""),"",DANE!AW58)</f>
        <v/>
      </c>
      <c r="U64" s="224" t="str">
        <f>IF(OR(E64="",DANE!AY58=0),"",DANE!AY58)</f>
        <v/>
      </c>
      <c r="V64" s="231" t="str">
        <f>IF(OR(C64="",DANE!BC58=""),"",DANE!BC58)</f>
        <v/>
      </c>
      <c r="W64" s="233" t="str">
        <f>IF(OR(C64="",DANE!BE58=0),"",DANE!BE58)</f>
        <v/>
      </c>
      <c r="X64" s="231" t="str">
        <f>IF(OR(C64="",DANE!BG58=""),"",DANE!BG58)</f>
        <v/>
      </c>
      <c r="Y64" s="233" t="str">
        <f>IF(OR(C64="",DANE!BI58=0),"",DANE!BI58)</f>
        <v/>
      </c>
      <c r="Z64" s="222" t="str">
        <f>IF(OR(C64="",DANE!BK58=""),"",DANE!BK58)</f>
        <v/>
      </c>
      <c r="AA64" s="224" t="str">
        <f>IF(OR(C64="",DANE!BM58=0),"",DANE!BM58)</f>
        <v/>
      </c>
      <c r="AB64" s="225" t="str">
        <f>IF(OR(C64="",DANE!BO58=""),"",DANE!BO58)</f>
        <v/>
      </c>
      <c r="AC64" s="224" t="str">
        <f>IF(OR(C64="",DANE!BQ58=0),"",DANE!BQ58)</f>
        <v/>
      </c>
      <c r="AD64" s="222" t="str">
        <f>IF(OR(G64="",DANE!BS58=""),"",DANE!BS58)</f>
        <v/>
      </c>
      <c r="AE64" s="224" t="str">
        <f>IF(OR(G64="",DANE!BU58=0),"",DANE!BU58)</f>
        <v/>
      </c>
      <c r="AF64" s="225" t="str">
        <f>IF(OR(G64="",DANE!BW58=""),"",DANE!BW58)</f>
        <v/>
      </c>
      <c r="AG64" s="224" t="str">
        <f>IF(OR(G64="",DANE!BY58=0),"",DANE!BY58)</f>
        <v/>
      </c>
      <c r="AH64" s="225" t="str">
        <f>IF(OR(I64="",DANE!CA58=""),"",DANE!CA58)</f>
        <v/>
      </c>
      <c r="AI64" s="224" t="str">
        <f>IF(OR(I64="",DANE!CC58=0),"",DANE!CC58)</f>
        <v/>
      </c>
    </row>
    <row r="65" spans="1:35" s="36" customFormat="1" x14ac:dyDescent="0.2">
      <c r="A65" s="37">
        <f>DANE!C59</f>
        <v>51</v>
      </c>
      <c r="B65" s="74">
        <f t="shared" si="4"/>
        <v>51</v>
      </c>
      <c r="C65" s="167" t="str">
        <f>IF(OR(DANE!D59="",DANE!G59=0,DANE!R59=DANE!$A$33,DANE!R59=DANE!$A$34,DANE!R59=DANE!$A$35,DANE!R59=DANE!$A$36),"",DANE!D59)</f>
        <v/>
      </c>
      <c r="D65" s="169" t="str">
        <f>IF(C65="","",DANE!O59)</f>
        <v/>
      </c>
      <c r="E65" s="214" t="str">
        <f>IF(C65="","",DANE!W59)</f>
        <v/>
      </c>
      <c r="F65" s="215" t="str">
        <f>IF(C65="","",DANE!Y59)</f>
        <v/>
      </c>
      <c r="G65" s="226" t="str">
        <f>IF(C65="","",DANE!P59)</f>
        <v/>
      </c>
      <c r="H65" s="227" t="str">
        <f>IF(C65="","",DANE!Q59)</f>
        <v/>
      </c>
      <c r="I65" s="68" t="str">
        <f>IF(C65="","",DANE!AB59)</f>
        <v/>
      </c>
      <c r="J65" s="228" t="str">
        <f>IF(C65="","",DANE!AC59)</f>
        <v/>
      </c>
      <c r="K65" s="229" t="str">
        <f>IF(C65="","",DANE!AD59)</f>
        <v/>
      </c>
      <c r="L65" s="220" t="str">
        <f ca="1">IF(OR(C65="",DANE!AI59=""),"",DANE!AI59)</f>
        <v/>
      </c>
      <c r="M65" s="230" t="str">
        <f>IF(OR(C65="",DANE!AJ59=""),"",DANE!AJ59)</f>
        <v/>
      </c>
      <c r="N65" s="231" t="str">
        <f>IF(OR(C65="",DANE!AK59=""),"",DANE!AK59)</f>
        <v/>
      </c>
      <c r="O65" s="232" t="str">
        <f>IF(OR(C65="",DANE!AM59=0),"",DANE!AM59)</f>
        <v/>
      </c>
      <c r="P65" s="231" t="str">
        <f>IF(OR(C65="",DANE!AO59=""),"",DANE!AO59)</f>
        <v/>
      </c>
      <c r="Q65" s="233" t="str">
        <f>IF(OR(C65="",DANE!AQ59=0),"",DANE!AQ59)</f>
        <v/>
      </c>
      <c r="R65" s="234" t="str">
        <f>IF(OR(C65="",DANE!AS59=""),"",DANE!AS59)</f>
        <v/>
      </c>
      <c r="S65" s="233" t="str">
        <f>IF(OR(C65="",DANE!AU59=0),"",DANE!AU59)</f>
        <v/>
      </c>
      <c r="T65" s="225" t="str">
        <f>IF(OR(E65="",DANE!AW59=""),"",DANE!AW59)</f>
        <v/>
      </c>
      <c r="U65" s="224" t="str">
        <f>IF(OR(E65="",DANE!AY59=0),"",DANE!AY59)</f>
        <v/>
      </c>
      <c r="V65" s="231" t="str">
        <f>IF(OR(C65="",DANE!BC59=""),"",DANE!BC59)</f>
        <v/>
      </c>
      <c r="W65" s="233" t="str">
        <f>IF(OR(C65="",DANE!BE59=0),"",DANE!BE59)</f>
        <v/>
      </c>
      <c r="X65" s="231" t="str">
        <f>IF(OR(C65="",DANE!BG59=""),"",DANE!BG59)</f>
        <v/>
      </c>
      <c r="Y65" s="233" t="str">
        <f>IF(OR(C65="",DANE!BI59=0),"",DANE!BI59)</f>
        <v/>
      </c>
      <c r="Z65" s="222" t="str">
        <f>IF(OR(C65="",DANE!BK59=""),"",DANE!BK59)</f>
        <v/>
      </c>
      <c r="AA65" s="224" t="str">
        <f>IF(OR(C65="",DANE!BM59=0),"",DANE!BM59)</f>
        <v/>
      </c>
      <c r="AB65" s="225" t="str">
        <f>IF(OR(C65="",DANE!BO59=""),"",DANE!BO59)</f>
        <v/>
      </c>
      <c r="AC65" s="224" t="str">
        <f>IF(OR(C65="",DANE!BQ59=0),"",DANE!BQ59)</f>
        <v/>
      </c>
      <c r="AD65" s="222" t="str">
        <f>IF(OR(G65="",DANE!BS59=""),"",DANE!BS59)</f>
        <v/>
      </c>
      <c r="AE65" s="224" t="str">
        <f>IF(OR(G65="",DANE!BU59=0),"",DANE!BU59)</f>
        <v/>
      </c>
      <c r="AF65" s="225" t="str">
        <f>IF(OR(G65="",DANE!BW59=""),"",DANE!BW59)</f>
        <v/>
      </c>
      <c r="AG65" s="224" t="str">
        <f>IF(OR(G65="",DANE!BY59=0),"",DANE!BY59)</f>
        <v/>
      </c>
      <c r="AH65" s="225" t="str">
        <f>IF(OR(I65="",DANE!CA59=""),"",DANE!CA59)</f>
        <v/>
      </c>
      <c r="AI65" s="224" t="str">
        <f>IF(OR(I65="",DANE!CC59=0),"",DANE!CC59)</f>
        <v/>
      </c>
    </row>
    <row r="66" spans="1:35" s="36" customFormat="1" x14ac:dyDescent="0.2">
      <c r="A66" s="37">
        <f>DANE!C60</f>
        <v>52</v>
      </c>
      <c r="B66" s="74">
        <f t="shared" si="4"/>
        <v>52</v>
      </c>
      <c r="C66" s="167" t="str">
        <f>IF(OR(DANE!D60="",DANE!G60=0,DANE!R60=DANE!$A$33,DANE!R60=DANE!$A$34,DANE!R60=DANE!$A$35,DANE!R60=DANE!$A$36),"",DANE!D60)</f>
        <v/>
      </c>
      <c r="D66" s="169" t="str">
        <f>IF(C66="","",DANE!O60)</f>
        <v/>
      </c>
      <c r="E66" s="214" t="str">
        <f>IF(C66="","",DANE!W60)</f>
        <v/>
      </c>
      <c r="F66" s="215" t="str">
        <f>IF(C66="","",DANE!Y60)</f>
        <v/>
      </c>
      <c r="G66" s="226" t="str">
        <f>IF(C66="","",DANE!P60)</f>
        <v/>
      </c>
      <c r="H66" s="227" t="str">
        <f>IF(C66="","",DANE!Q60)</f>
        <v/>
      </c>
      <c r="I66" s="68" t="str">
        <f>IF(C66="","",DANE!AB60)</f>
        <v/>
      </c>
      <c r="J66" s="228" t="str">
        <f>IF(C66="","",DANE!AC60)</f>
        <v/>
      </c>
      <c r="K66" s="229" t="str">
        <f>IF(C66="","",DANE!AD60)</f>
        <v/>
      </c>
      <c r="L66" s="220" t="str">
        <f ca="1">IF(OR(C66="",DANE!AI60=""),"",DANE!AI60)</f>
        <v/>
      </c>
      <c r="M66" s="230" t="str">
        <f>IF(OR(C66="",DANE!AJ60=""),"",DANE!AJ60)</f>
        <v/>
      </c>
      <c r="N66" s="231" t="str">
        <f>IF(OR(C66="",DANE!AK60=""),"",DANE!AK60)</f>
        <v/>
      </c>
      <c r="O66" s="232" t="str">
        <f>IF(OR(C66="",DANE!AM60=0),"",DANE!AM60)</f>
        <v/>
      </c>
      <c r="P66" s="231" t="str">
        <f>IF(OR(C66="",DANE!AO60=""),"",DANE!AO60)</f>
        <v/>
      </c>
      <c r="Q66" s="233" t="str">
        <f>IF(OR(C66="",DANE!AQ60=0),"",DANE!AQ60)</f>
        <v/>
      </c>
      <c r="R66" s="234" t="str">
        <f>IF(OR(C66="",DANE!AS60=""),"",DANE!AS60)</f>
        <v/>
      </c>
      <c r="S66" s="233" t="str">
        <f>IF(OR(C66="",DANE!AU60=0),"",DANE!AU60)</f>
        <v/>
      </c>
      <c r="T66" s="225" t="str">
        <f>IF(OR(E66="",DANE!AW60=""),"",DANE!AW60)</f>
        <v/>
      </c>
      <c r="U66" s="224" t="str">
        <f>IF(OR(E66="",DANE!AY60=0),"",DANE!AY60)</f>
        <v/>
      </c>
      <c r="V66" s="231" t="str">
        <f>IF(OR(C66="",DANE!BC60=""),"",DANE!BC60)</f>
        <v/>
      </c>
      <c r="W66" s="233" t="str">
        <f>IF(OR(C66="",DANE!BE60=0),"",DANE!BE60)</f>
        <v/>
      </c>
      <c r="X66" s="231" t="str">
        <f>IF(OR(C66="",DANE!BG60=""),"",DANE!BG60)</f>
        <v/>
      </c>
      <c r="Y66" s="233" t="str">
        <f>IF(OR(C66="",DANE!BI60=0),"",DANE!BI60)</f>
        <v/>
      </c>
      <c r="Z66" s="222" t="str">
        <f>IF(OR(C66="",DANE!BK60=""),"",DANE!BK60)</f>
        <v/>
      </c>
      <c r="AA66" s="224" t="str">
        <f>IF(OR(C66="",DANE!BM60=0),"",DANE!BM60)</f>
        <v/>
      </c>
      <c r="AB66" s="225" t="str">
        <f>IF(OR(C66="",DANE!BO60=""),"",DANE!BO60)</f>
        <v/>
      </c>
      <c r="AC66" s="224" t="str">
        <f>IF(OR(C66="",DANE!BQ60=0),"",DANE!BQ60)</f>
        <v/>
      </c>
      <c r="AD66" s="222" t="str">
        <f>IF(OR(G66="",DANE!BS60=""),"",DANE!BS60)</f>
        <v/>
      </c>
      <c r="AE66" s="224" t="str">
        <f>IF(OR(G66="",DANE!BU60=0),"",DANE!BU60)</f>
        <v/>
      </c>
      <c r="AF66" s="225" t="str">
        <f>IF(OR(G66="",DANE!BW60=""),"",DANE!BW60)</f>
        <v/>
      </c>
      <c r="AG66" s="224" t="str">
        <f>IF(OR(G66="",DANE!BY60=0),"",DANE!BY60)</f>
        <v/>
      </c>
      <c r="AH66" s="225" t="str">
        <f>IF(OR(I66="",DANE!CA60=""),"",DANE!CA60)</f>
        <v/>
      </c>
      <c r="AI66" s="224" t="str">
        <f>IF(OR(I66="",DANE!CC60=0),"",DANE!CC60)</f>
        <v/>
      </c>
    </row>
    <row r="67" spans="1:35" s="36" customFormat="1" x14ac:dyDescent="0.2">
      <c r="A67" s="37">
        <f>DANE!C61</f>
        <v>53</v>
      </c>
      <c r="B67" s="74">
        <f t="shared" si="4"/>
        <v>53</v>
      </c>
      <c r="C67" s="167" t="str">
        <f>IF(OR(DANE!D61="",DANE!G61=0,DANE!R61=DANE!$A$33,DANE!R61=DANE!$A$34,DANE!R61=DANE!$A$35,DANE!R61=DANE!$A$36),"",DANE!D61)</f>
        <v/>
      </c>
      <c r="D67" s="169" t="str">
        <f>IF(C67="","",DANE!O61)</f>
        <v/>
      </c>
      <c r="E67" s="214" t="str">
        <f>IF(C67="","",DANE!W61)</f>
        <v/>
      </c>
      <c r="F67" s="215" t="str">
        <f>IF(C67="","",DANE!Y61)</f>
        <v/>
      </c>
      <c r="G67" s="226" t="str">
        <f>IF(C67="","",DANE!P61)</f>
        <v/>
      </c>
      <c r="H67" s="227" t="str">
        <f>IF(C67="","",DANE!Q61)</f>
        <v/>
      </c>
      <c r="I67" s="68" t="str">
        <f>IF(C67="","",DANE!AB61)</f>
        <v/>
      </c>
      <c r="J67" s="228" t="str">
        <f>IF(C67="","",DANE!AC61)</f>
        <v/>
      </c>
      <c r="K67" s="229" t="str">
        <f>IF(C67="","",DANE!AD61)</f>
        <v/>
      </c>
      <c r="L67" s="220" t="str">
        <f ca="1">IF(OR(C67="",DANE!AI61=""),"",DANE!AI61)</f>
        <v/>
      </c>
      <c r="M67" s="230" t="str">
        <f>IF(OR(C67="",DANE!AJ61=""),"",DANE!AJ61)</f>
        <v/>
      </c>
      <c r="N67" s="231" t="str">
        <f>IF(OR(C67="",DANE!AK61=""),"",DANE!AK61)</f>
        <v/>
      </c>
      <c r="O67" s="232" t="str">
        <f>IF(OR(C67="",DANE!AM61=0),"",DANE!AM61)</f>
        <v/>
      </c>
      <c r="P67" s="231" t="str">
        <f>IF(OR(C67="",DANE!AO61=""),"",DANE!AO61)</f>
        <v/>
      </c>
      <c r="Q67" s="233" t="str">
        <f>IF(OR(C67="",DANE!AQ61=0),"",DANE!AQ61)</f>
        <v/>
      </c>
      <c r="R67" s="234" t="str">
        <f>IF(OR(C67="",DANE!AS61=""),"",DANE!AS61)</f>
        <v/>
      </c>
      <c r="S67" s="233" t="str">
        <f>IF(OR(C67="",DANE!AU61=0),"",DANE!AU61)</f>
        <v/>
      </c>
      <c r="T67" s="225" t="str">
        <f>IF(OR(E67="",DANE!AW61=""),"",DANE!AW61)</f>
        <v/>
      </c>
      <c r="U67" s="224" t="str">
        <f>IF(OR(E67="",DANE!AY61=0),"",DANE!AY61)</f>
        <v/>
      </c>
      <c r="V67" s="231" t="str">
        <f>IF(OR(C67="",DANE!BC61=""),"",DANE!BC61)</f>
        <v/>
      </c>
      <c r="W67" s="233" t="str">
        <f>IF(OR(C67="",DANE!BE61=0),"",DANE!BE61)</f>
        <v/>
      </c>
      <c r="X67" s="231" t="str">
        <f>IF(OR(C67="",DANE!BG61=""),"",DANE!BG61)</f>
        <v/>
      </c>
      <c r="Y67" s="233" t="str">
        <f>IF(OR(C67="",DANE!BI61=0),"",DANE!BI61)</f>
        <v/>
      </c>
      <c r="Z67" s="222" t="str">
        <f>IF(OR(C67="",DANE!BK61=""),"",DANE!BK61)</f>
        <v/>
      </c>
      <c r="AA67" s="224" t="str">
        <f>IF(OR(C67="",DANE!BM61=0),"",DANE!BM61)</f>
        <v/>
      </c>
      <c r="AB67" s="225" t="str">
        <f>IF(OR(C67="",DANE!BO61=""),"",DANE!BO61)</f>
        <v/>
      </c>
      <c r="AC67" s="224" t="str">
        <f>IF(OR(C67="",DANE!BQ61=0),"",DANE!BQ61)</f>
        <v/>
      </c>
      <c r="AD67" s="222" t="str">
        <f>IF(OR(G67="",DANE!BS61=""),"",DANE!BS61)</f>
        <v/>
      </c>
      <c r="AE67" s="224" t="str">
        <f>IF(OR(G67="",DANE!BU61=0),"",DANE!BU61)</f>
        <v/>
      </c>
      <c r="AF67" s="225" t="str">
        <f>IF(OR(G67="",DANE!BW61=""),"",DANE!BW61)</f>
        <v/>
      </c>
      <c r="AG67" s="224" t="str">
        <f>IF(OR(G67="",DANE!BY61=0),"",DANE!BY61)</f>
        <v/>
      </c>
      <c r="AH67" s="225" t="str">
        <f>IF(OR(I67="",DANE!CA61=""),"",DANE!CA61)</f>
        <v/>
      </c>
      <c r="AI67" s="224" t="str">
        <f>IF(OR(I67="",DANE!CC61=0),"",DANE!CC61)</f>
        <v/>
      </c>
    </row>
    <row r="68" spans="1:35" s="36" customFormat="1" x14ac:dyDescent="0.2">
      <c r="A68" s="37">
        <f>DANE!C62</f>
        <v>54</v>
      </c>
      <c r="B68" s="74">
        <f t="shared" si="4"/>
        <v>54</v>
      </c>
      <c r="C68" s="167" t="str">
        <f>IF(OR(DANE!D62="",DANE!G62=0,DANE!R62=DANE!$A$33,DANE!R62=DANE!$A$34,DANE!R62=DANE!$A$35,DANE!R62=DANE!$A$36),"",DANE!D62)</f>
        <v/>
      </c>
      <c r="D68" s="169" t="str">
        <f>IF(C68="","",DANE!O62)</f>
        <v/>
      </c>
      <c r="E68" s="214" t="str">
        <f>IF(C68="","",DANE!W62)</f>
        <v/>
      </c>
      <c r="F68" s="215" t="str">
        <f>IF(C68="","",DANE!Y62)</f>
        <v/>
      </c>
      <c r="G68" s="226" t="str">
        <f>IF(C68="","",DANE!P62)</f>
        <v/>
      </c>
      <c r="H68" s="227" t="str">
        <f>IF(C68="","",DANE!Q62)</f>
        <v/>
      </c>
      <c r="I68" s="68" t="str">
        <f>IF(C68="","",DANE!AB62)</f>
        <v/>
      </c>
      <c r="J68" s="228" t="str">
        <f>IF(C68="","",DANE!AC62)</f>
        <v/>
      </c>
      <c r="K68" s="229" t="str">
        <f>IF(C68="","",DANE!AD62)</f>
        <v/>
      </c>
      <c r="L68" s="220" t="str">
        <f ca="1">IF(OR(C68="",DANE!AI62=""),"",DANE!AI62)</f>
        <v/>
      </c>
      <c r="M68" s="230" t="str">
        <f>IF(OR(C68="",DANE!AJ62=""),"",DANE!AJ62)</f>
        <v/>
      </c>
      <c r="N68" s="231" t="str">
        <f>IF(OR(C68="",DANE!AK62=""),"",DANE!AK62)</f>
        <v/>
      </c>
      <c r="O68" s="232" t="str">
        <f>IF(OR(C68="",DANE!AM62=0),"",DANE!AM62)</f>
        <v/>
      </c>
      <c r="P68" s="231" t="str">
        <f>IF(OR(C68="",DANE!AO62=""),"",DANE!AO62)</f>
        <v/>
      </c>
      <c r="Q68" s="233" t="str">
        <f>IF(OR(C68="",DANE!AQ62=0),"",DANE!AQ62)</f>
        <v/>
      </c>
      <c r="R68" s="234" t="str">
        <f>IF(OR(C68="",DANE!AS62=""),"",DANE!AS62)</f>
        <v/>
      </c>
      <c r="S68" s="233" t="str">
        <f>IF(OR(C68="",DANE!AU62=0),"",DANE!AU62)</f>
        <v/>
      </c>
      <c r="T68" s="225" t="str">
        <f>IF(OR(E68="",DANE!AW62=""),"",DANE!AW62)</f>
        <v/>
      </c>
      <c r="U68" s="224" t="str">
        <f>IF(OR(E68="",DANE!AY62=0),"",DANE!AY62)</f>
        <v/>
      </c>
      <c r="V68" s="231" t="str">
        <f>IF(OR(C68="",DANE!BC62=""),"",DANE!BC62)</f>
        <v/>
      </c>
      <c r="W68" s="233" t="str">
        <f>IF(OR(C68="",DANE!BE62=0),"",DANE!BE62)</f>
        <v/>
      </c>
      <c r="X68" s="231" t="str">
        <f>IF(OR(C68="",DANE!BG62=""),"",DANE!BG62)</f>
        <v/>
      </c>
      <c r="Y68" s="233" t="str">
        <f>IF(OR(C68="",DANE!BI62=0),"",DANE!BI62)</f>
        <v/>
      </c>
      <c r="Z68" s="222" t="str">
        <f>IF(OR(C68="",DANE!BK62=""),"",DANE!BK62)</f>
        <v/>
      </c>
      <c r="AA68" s="224" t="str">
        <f>IF(OR(C68="",DANE!BM62=0),"",DANE!BM62)</f>
        <v/>
      </c>
      <c r="AB68" s="225" t="str">
        <f>IF(OR(C68="",DANE!BO62=""),"",DANE!BO62)</f>
        <v/>
      </c>
      <c r="AC68" s="224" t="str">
        <f>IF(OR(C68="",DANE!BQ62=0),"",DANE!BQ62)</f>
        <v/>
      </c>
      <c r="AD68" s="222" t="str">
        <f>IF(OR(G68="",DANE!BS62=""),"",DANE!BS62)</f>
        <v/>
      </c>
      <c r="AE68" s="224" t="str">
        <f>IF(OR(G68="",DANE!BU62=0),"",DANE!BU62)</f>
        <v/>
      </c>
      <c r="AF68" s="225" t="str">
        <f>IF(OR(G68="",DANE!BW62=""),"",DANE!BW62)</f>
        <v/>
      </c>
      <c r="AG68" s="224" t="str">
        <f>IF(OR(G68="",DANE!BY62=0),"",DANE!BY62)</f>
        <v/>
      </c>
      <c r="AH68" s="225" t="str">
        <f>IF(OR(I68="",DANE!CA62=""),"",DANE!CA62)</f>
        <v/>
      </c>
      <c r="AI68" s="224" t="str">
        <f>IF(OR(I68="",DANE!CC62=0),"",DANE!CC62)</f>
        <v/>
      </c>
    </row>
    <row r="69" spans="1:35" s="36" customFormat="1" x14ac:dyDescent="0.2">
      <c r="A69" s="37">
        <f>DANE!C63</f>
        <v>55</v>
      </c>
      <c r="B69" s="74">
        <f t="shared" si="4"/>
        <v>55</v>
      </c>
      <c r="C69" s="167" t="str">
        <f>IF(OR(DANE!D63="",DANE!G63=0,DANE!R63=DANE!$A$33,DANE!R63=DANE!$A$34,DANE!R63=DANE!$A$35,DANE!R63=DANE!$A$36),"",DANE!D63)</f>
        <v/>
      </c>
      <c r="D69" s="169" t="str">
        <f>IF(C69="","",DANE!O63)</f>
        <v/>
      </c>
      <c r="E69" s="214" t="str">
        <f>IF(C69="","",DANE!W63)</f>
        <v/>
      </c>
      <c r="F69" s="215" t="str">
        <f>IF(C69="","",DANE!Y63)</f>
        <v/>
      </c>
      <c r="G69" s="226" t="str">
        <f>IF(C69="","",DANE!P63)</f>
        <v/>
      </c>
      <c r="H69" s="227" t="str">
        <f>IF(C69="","",DANE!Q63)</f>
        <v/>
      </c>
      <c r="I69" s="68" t="str">
        <f>IF(C69="","",DANE!AB63)</f>
        <v/>
      </c>
      <c r="J69" s="228" t="str">
        <f>IF(C69="","",DANE!AC63)</f>
        <v/>
      </c>
      <c r="K69" s="229" t="str">
        <f>IF(C69="","",DANE!AD63)</f>
        <v/>
      </c>
      <c r="L69" s="220" t="str">
        <f ca="1">IF(OR(C69="",DANE!AI63=""),"",DANE!AI63)</f>
        <v/>
      </c>
      <c r="M69" s="230" t="str">
        <f>IF(OR(C69="",DANE!AJ63=""),"",DANE!AJ63)</f>
        <v/>
      </c>
      <c r="N69" s="231" t="str">
        <f>IF(OR(C69="",DANE!AK63=""),"",DANE!AK63)</f>
        <v/>
      </c>
      <c r="O69" s="232" t="str">
        <f>IF(OR(C69="",DANE!AM63=0),"",DANE!AM63)</f>
        <v/>
      </c>
      <c r="P69" s="231" t="str">
        <f>IF(OR(C69="",DANE!AO63=""),"",DANE!AO63)</f>
        <v/>
      </c>
      <c r="Q69" s="233" t="str">
        <f>IF(OR(C69="",DANE!AQ63=0),"",DANE!AQ63)</f>
        <v/>
      </c>
      <c r="R69" s="234" t="str">
        <f>IF(OR(C69="",DANE!AS63=""),"",DANE!AS63)</f>
        <v/>
      </c>
      <c r="S69" s="233" t="str">
        <f>IF(OR(C69="",DANE!AU63=0),"",DANE!AU63)</f>
        <v/>
      </c>
      <c r="T69" s="225" t="str">
        <f>IF(OR(E69="",DANE!AW63=""),"",DANE!AW63)</f>
        <v/>
      </c>
      <c r="U69" s="224" t="str">
        <f>IF(OR(E69="",DANE!AY63=0),"",DANE!AY63)</f>
        <v/>
      </c>
      <c r="V69" s="231" t="str">
        <f>IF(OR(C69="",DANE!BC63=""),"",DANE!BC63)</f>
        <v/>
      </c>
      <c r="W69" s="233" t="str">
        <f>IF(OR(C69="",DANE!BE63=0),"",DANE!BE63)</f>
        <v/>
      </c>
      <c r="X69" s="231" t="str">
        <f>IF(OR(C69="",DANE!BG63=""),"",DANE!BG63)</f>
        <v/>
      </c>
      <c r="Y69" s="233" t="str">
        <f>IF(OR(C69="",DANE!BI63=0),"",DANE!BI63)</f>
        <v/>
      </c>
      <c r="Z69" s="222" t="str">
        <f>IF(OR(C69="",DANE!BK63=""),"",DANE!BK63)</f>
        <v/>
      </c>
      <c r="AA69" s="224" t="str">
        <f>IF(OR(C69="",DANE!BM63=0),"",DANE!BM63)</f>
        <v/>
      </c>
      <c r="AB69" s="225" t="str">
        <f>IF(OR(C69="",DANE!BO63=""),"",DANE!BO63)</f>
        <v/>
      </c>
      <c r="AC69" s="224" t="str">
        <f>IF(OR(C69="",DANE!BQ63=0),"",DANE!BQ63)</f>
        <v/>
      </c>
      <c r="AD69" s="222" t="str">
        <f>IF(OR(G69="",DANE!BS63=""),"",DANE!BS63)</f>
        <v/>
      </c>
      <c r="AE69" s="224" t="str">
        <f>IF(OR(G69="",DANE!BU63=0),"",DANE!BU63)</f>
        <v/>
      </c>
      <c r="AF69" s="225" t="str">
        <f>IF(OR(G69="",DANE!BW63=""),"",DANE!BW63)</f>
        <v/>
      </c>
      <c r="AG69" s="224" t="str">
        <f>IF(OR(G69="",DANE!BY63=0),"",DANE!BY63)</f>
        <v/>
      </c>
      <c r="AH69" s="225" t="str">
        <f>IF(OR(I69="",DANE!CA63=""),"",DANE!CA63)</f>
        <v/>
      </c>
      <c r="AI69" s="224" t="str">
        <f>IF(OR(I69="",DANE!CC63=0),"",DANE!CC63)</f>
        <v/>
      </c>
    </row>
    <row r="70" spans="1:35" s="36" customFormat="1" x14ac:dyDescent="0.2">
      <c r="A70" s="37">
        <f>DANE!C64</f>
        <v>56</v>
      </c>
      <c r="B70" s="74">
        <f t="shared" si="4"/>
        <v>56</v>
      </c>
      <c r="C70" s="167" t="str">
        <f>IF(OR(DANE!D64="",DANE!G64=0,DANE!R64=DANE!$A$33,DANE!R64=DANE!$A$34,DANE!R64=DANE!$A$35,DANE!R64=DANE!$A$36),"",DANE!D64)</f>
        <v/>
      </c>
      <c r="D70" s="169" t="str">
        <f>IF(C70="","",DANE!O64)</f>
        <v/>
      </c>
      <c r="E70" s="214" t="str">
        <f>IF(C70="","",DANE!W64)</f>
        <v/>
      </c>
      <c r="F70" s="215" t="str">
        <f>IF(C70="","",DANE!Y64)</f>
        <v/>
      </c>
      <c r="G70" s="226" t="str">
        <f>IF(C70="","",DANE!P64)</f>
        <v/>
      </c>
      <c r="H70" s="227" t="str">
        <f>IF(C70="","",DANE!Q64)</f>
        <v/>
      </c>
      <c r="I70" s="68" t="str">
        <f>IF(C70="","",DANE!AB64)</f>
        <v/>
      </c>
      <c r="J70" s="228" t="str">
        <f>IF(C70="","",DANE!AC64)</f>
        <v/>
      </c>
      <c r="K70" s="229" t="str">
        <f>IF(C70="","",DANE!AD64)</f>
        <v/>
      </c>
      <c r="L70" s="220" t="str">
        <f ca="1">IF(OR(C70="",DANE!AI64=""),"",DANE!AI64)</f>
        <v/>
      </c>
      <c r="M70" s="230" t="str">
        <f>IF(OR(C70="",DANE!AJ64=""),"",DANE!AJ64)</f>
        <v/>
      </c>
      <c r="N70" s="231" t="str">
        <f>IF(OR(C70="",DANE!AK64=""),"",DANE!AK64)</f>
        <v/>
      </c>
      <c r="O70" s="232" t="str">
        <f>IF(OR(C70="",DANE!AM64=0),"",DANE!AM64)</f>
        <v/>
      </c>
      <c r="P70" s="231" t="str">
        <f>IF(OR(C70="",DANE!AO64=""),"",DANE!AO64)</f>
        <v/>
      </c>
      <c r="Q70" s="233" t="str">
        <f>IF(OR(C70="",DANE!AQ64=0),"",DANE!AQ64)</f>
        <v/>
      </c>
      <c r="R70" s="234" t="str">
        <f>IF(OR(C70="",DANE!AS64=""),"",DANE!AS64)</f>
        <v/>
      </c>
      <c r="S70" s="233" t="str">
        <f>IF(OR(C70="",DANE!AU64=0),"",DANE!AU64)</f>
        <v/>
      </c>
      <c r="T70" s="225" t="str">
        <f>IF(OR(E70="",DANE!AW64=""),"",DANE!AW64)</f>
        <v/>
      </c>
      <c r="U70" s="224" t="str">
        <f>IF(OR(E70="",DANE!AY64=0),"",DANE!AY64)</f>
        <v/>
      </c>
      <c r="V70" s="231" t="str">
        <f>IF(OR(C70="",DANE!BC64=""),"",DANE!BC64)</f>
        <v/>
      </c>
      <c r="W70" s="233" t="str">
        <f>IF(OR(C70="",DANE!BE64=0),"",DANE!BE64)</f>
        <v/>
      </c>
      <c r="X70" s="231" t="str">
        <f>IF(OR(C70="",DANE!BG64=""),"",DANE!BG64)</f>
        <v/>
      </c>
      <c r="Y70" s="233" t="str">
        <f>IF(OR(C70="",DANE!BI64=0),"",DANE!BI64)</f>
        <v/>
      </c>
      <c r="Z70" s="222" t="str">
        <f>IF(OR(C70="",DANE!BK64=""),"",DANE!BK64)</f>
        <v/>
      </c>
      <c r="AA70" s="224" t="str">
        <f>IF(OR(C70="",DANE!BM64=0),"",DANE!BM64)</f>
        <v/>
      </c>
      <c r="AB70" s="225" t="str">
        <f>IF(OR(C70="",DANE!BO64=""),"",DANE!BO64)</f>
        <v/>
      </c>
      <c r="AC70" s="224" t="str">
        <f>IF(OR(C70="",DANE!BQ64=0),"",DANE!BQ64)</f>
        <v/>
      </c>
      <c r="AD70" s="222" t="str">
        <f>IF(OR(G70="",DANE!BS64=""),"",DANE!BS64)</f>
        <v/>
      </c>
      <c r="AE70" s="224" t="str">
        <f>IF(OR(G70="",DANE!BU64=0),"",DANE!BU64)</f>
        <v/>
      </c>
      <c r="AF70" s="225" t="str">
        <f>IF(OR(G70="",DANE!BW64=""),"",DANE!BW64)</f>
        <v/>
      </c>
      <c r="AG70" s="224" t="str">
        <f>IF(OR(G70="",DANE!BY64=0),"",DANE!BY64)</f>
        <v/>
      </c>
      <c r="AH70" s="225" t="str">
        <f>IF(OR(I70="",DANE!CA64=""),"",DANE!CA64)</f>
        <v/>
      </c>
      <c r="AI70" s="224" t="str">
        <f>IF(OR(I70="",DANE!CC64=0),"",DANE!CC64)</f>
        <v/>
      </c>
    </row>
    <row r="71" spans="1:35" s="36" customFormat="1" x14ac:dyDescent="0.2">
      <c r="A71" s="37">
        <f>DANE!C65</f>
        <v>57</v>
      </c>
      <c r="B71" s="74">
        <f t="shared" si="4"/>
        <v>57</v>
      </c>
      <c r="C71" s="167" t="str">
        <f>IF(OR(DANE!D65="",DANE!G65=0,DANE!R65=DANE!$A$33,DANE!R65=DANE!$A$34,DANE!R65=DANE!$A$35,DANE!R65=DANE!$A$36),"",DANE!D65)</f>
        <v/>
      </c>
      <c r="D71" s="169" t="str">
        <f>IF(C71="","",DANE!O65)</f>
        <v/>
      </c>
      <c r="E71" s="214" t="str">
        <f>IF(C71="","",DANE!W65)</f>
        <v/>
      </c>
      <c r="F71" s="215" t="str">
        <f>IF(C71="","",DANE!Y65)</f>
        <v/>
      </c>
      <c r="G71" s="226" t="str">
        <f>IF(C71="","",DANE!P65)</f>
        <v/>
      </c>
      <c r="H71" s="227" t="str">
        <f>IF(C71="","",DANE!Q65)</f>
        <v/>
      </c>
      <c r="I71" s="68" t="str">
        <f>IF(C71="","",DANE!AB65)</f>
        <v/>
      </c>
      <c r="J71" s="228" t="str">
        <f>IF(C71="","",DANE!AC65)</f>
        <v/>
      </c>
      <c r="K71" s="229" t="str">
        <f>IF(C71="","",DANE!AD65)</f>
        <v/>
      </c>
      <c r="L71" s="220" t="str">
        <f ca="1">IF(OR(C71="",DANE!AI65=""),"",DANE!AI65)</f>
        <v/>
      </c>
      <c r="M71" s="230" t="str">
        <f>IF(OR(C71="",DANE!AJ65=""),"",DANE!AJ65)</f>
        <v/>
      </c>
      <c r="N71" s="231" t="str">
        <f>IF(OR(C71="",DANE!AK65=""),"",DANE!AK65)</f>
        <v/>
      </c>
      <c r="O71" s="232" t="str">
        <f>IF(OR(C71="",DANE!AM65=0),"",DANE!AM65)</f>
        <v/>
      </c>
      <c r="P71" s="231" t="str">
        <f>IF(OR(C71="",DANE!AO65=""),"",DANE!AO65)</f>
        <v/>
      </c>
      <c r="Q71" s="233" t="str">
        <f>IF(OR(C71="",DANE!AQ65=0),"",DANE!AQ65)</f>
        <v/>
      </c>
      <c r="R71" s="234" t="str">
        <f>IF(OR(C71="",DANE!AS65=""),"",DANE!AS65)</f>
        <v/>
      </c>
      <c r="S71" s="233" t="str">
        <f>IF(OR(C71="",DANE!AU65=0),"",DANE!AU65)</f>
        <v/>
      </c>
      <c r="T71" s="225" t="str">
        <f>IF(OR(E71="",DANE!AW65=""),"",DANE!AW65)</f>
        <v/>
      </c>
      <c r="U71" s="224" t="str">
        <f>IF(OR(E71="",DANE!AY65=0),"",DANE!AY65)</f>
        <v/>
      </c>
      <c r="V71" s="231" t="str">
        <f>IF(OR(C71="",DANE!BC65=""),"",DANE!BC65)</f>
        <v/>
      </c>
      <c r="W71" s="233" t="str">
        <f>IF(OR(C71="",DANE!BE65=0),"",DANE!BE65)</f>
        <v/>
      </c>
      <c r="X71" s="231" t="str">
        <f>IF(OR(C71="",DANE!BG65=""),"",DANE!BG65)</f>
        <v/>
      </c>
      <c r="Y71" s="233" t="str">
        <f>IF(OR(C71="",DANE!BI65=0),"",DANE!BI65)</f>
        <v/>
      </c>
      <c r="Z71" s="222" t="str">
        <f>IF(OR(C71="",DANE!BK65=""),"",DANE!BK65)</f>
        <v/>
      </c>
      <c r="AA71" s="224" t="str">
        <f>IF(OR(C71="",DANE!BM65=0),"",DANE!BM65)</f>
        <v/>
      </c>
      <c r="AB71" s="225" t="str">
        <f>IF(OR(C71="",DANE!BO65=""),"",DANE!BO65)</f>
        <v/>
      </c>
      <c r="AC71" s="224" t="str">
        <f>IF(OR(C71="",DANE!BQ65=0),"",DANE!BQ65)</f>
        <v/>
      </c>
      <c r="AD71" s="222" t="str">
        <f>IF(OR(G71="",DANE!BS65=""),"",DANE!BS65)</f>
        <v/>
      </c>
      <c r="AE71" s="224" t="str">
        <f>IF(OR(G71="",DANE!BU65=0),"",DANE!BU65)</f>
        <v/>
      </c>
      <c r="AF71" s="225" t="str">
        <f>IF(OR(G71="",DANE!BW65=""),"",DANE!BW65)</f>
        <v/>
      </c>
      <c r="AG71" s="224" t="str">
        <f>IF(OR(G71="",DANE!BY65=0),"",DANE!BY65)</f>
        <v/>
      </c>
      <c r="AH71" s="225" t="str">
        <f>IF(OR(I71="",DANE!CA65=""),"",DANE!CA65)</f>
        <v/>
      </c>
      <c r="AI71" s="224" t="str">
        <f>IF(OR(I71="",DANE!CC65=0),"",DANE!CC65)</f>
        <v/>
      </c>
    </row>
    <row r="72" spans="1:35" s="36" customFormat="1" x14ac:dyDescent="0.2">
      <c r="A72" s="37">
        <f>DANE!C66</f>
        <v>58</v>
      </c>
      <c r="B72" s="74">
        <f t="shared" si="4"/>
        <v>58</v>
      </c>
      <c r="C72" s="167" t="str">
        <f>IF(OR(DANE!D66="",DANE!G66=0,DANE!R66=DANE!$A$33,DANE!R66=DANE!$A$34,DANE!R66=DANE!$A$35,DANE!R66=DANE!$A$36),"",DANE!D66)</f>
        <v/>
      </c>
      <c r="D72" s="169" t="str">
        <f>IF(C72="","",DANE!O66)</f>
        <v/>
      </c>
      <c r="E72" s="214" t="str">
        <f>IF(C72="","",DANE!W66)</f>
        <v/>
      </c>
      <c r="F72" s="215" t="str">
        <f>IF(C72="","",DANE!Y66)</f>
        <v/>
      </c>
      <c r="G72" s="226" t="str">
        <f>IF(C72="","",DANE!P66)</f>
        <v/>
      </c>
      <c r="H72" s="227" t="str">
        <f>IF(C72="","",DANE!Q66)</f>
        <v/>
      </c>
      <c r="I72" s="68" t="str">
        <f>IF(C72="","",DANE!AB66)</f>
        <v/>
      </c>
      <c r="J72" s="228" t="str">
        <f>IF(C72="","",DANE!AC66)</f>
        <v/>
      </c>
      <c r="K72" s="229" t="str">
        <f>IF(C72="","",DANE!AD66)</f>
        <v/>
      </c>
      <c r="L72" s="220" t="str">
        <f ca="1">IF(OR(C72="",DANE!AI66=""),"",DANE!AI66)</f>
        <v/>
      </c>
      <c r="M72" s="230" t="str">
        <f>IF(OR(C72="",DANE!AJ66=""),"",DANE!AJ66)</f>
        <v/>
      </c>
      <c r="N72" s="231" t="str">
        <f>IF(OR(C72="",DANE!AK66=""),"",DANE!AK66)</f>
        <v/>
      </c>
      <c r="O72" s="232" t="str">
        <f>IF(OR(C72="",DANE!AM66=0),"",DANE!AM66)</f>
        <v/>
      </c>
      <c r="P72" s="231" t="str">
        <f>IF(OR(C72="",DANE!AO66=""),"",DANE!AO66)</f>
        <v/>
      </c>
      <c r="Q72" s="233" t="str">
        <f>IF(OR(C72="",DANE!AQ66=0),"",DANE!AQ66)</f>
        <v/>
      </c>
      <c r="R72" s="234" t="str">
        <f>IF(OR(C72="",DANE!AS66=""),"",DANE!AS66)</f>
        <v/>
      </c>
      <c r="S72" s="233" t="str">
        <f>IF(OR(C72="",DANE!AU66=0),"",DANE!AU66)</f>
        <v/>
      </c>
      <c r="T72" s="225" t="str">
        <f>IF(OR(E72="",DANE!AW66=""),"",DANE!AW66)</f>
        <v/>
      </c>
      <c r="U72" s="224" t="str">
        <f>IF(OR(E72="",DANE!AY66=0),"",DANE!AY66)</f>
        <v/>
      </c>
      <c r="V72" s="231" t="str">
        <f>IF(OR(C72="",DANE!BC66=""),"",DANE!BC66)</f>
        <v/>
      </c>
      <c r="W72" s="233" t="str">
        <f>IF(OR(C72="",DANE!BE66=0),"",DANE!BE66)</f>
        <v/>
      </c>
      <c r="X72" s="231" t="str">
        <f>IF(OR(C72="",DANE!BG66=""),"",DANE!BG66)</f>
        <v/>
      </c>
      <c r="Y72" s="233" t="str">
        <f>IF(OR(C72="",DANE!BI66=0),"",DANE!BI66)</f>
        <v/>
      </c>
      <c r="Z72" s="222" t="str">
        <f>IF(OR(C72="",DANE!BK66=""),"",DANE!BK66)</f>
        <v/>
      </c>
      <c r="AA72" s="224" t="str">
        <f>IF(OR(C72="",DANE!BM66=0),"",DANE!BM66)</f>
        <v/>
      </c>
      <c r="AB72" s="225" t="str">
        <f>IF(OR(C72="",DANE!BO66=""),"",DANE!BO66)</f>
        <v/>
      </c>
      <c r="AC72" s="224" t="str">
        <f>IF(OR(C72="",DANE!BQ66=0),"",DANE!BQ66)</f>
        <v/>
      </c>
      <c r="AD72" s="222" t="str">
        <f>IF(OR(G72="",DANE!BS66=""),"",DANE!BS66)</f>
        <v/>
      </c>
      <c r="AE72" s="224" t="str">
        <f>IF(OR(G72="",DANE!BU66=0),"",DANE!BU66)</f>
        <v/>
      </c>
      <c r="AF72" s="225" t="str">
        <f>IF(OR(G72="",DANE!BW66=""),"",DANE!BW66)</f>
        <v/>
      </c>
      <c r="AG72" s="224" t="str">
        <f>IF(OR(G72="",DANE!BY66=0),"",DANE!BY66)</f>
        <v/>
      </c>
      <c r="AH72" s="225" t="str">
        <f>IF(OR(I72="",DANE!CA66=""),"",DANE!CA66)</f>
        <v/>
      </c>
      <c r="AI72" s="224" t="str">
        <f>IF(OR(I72="",DANE!CC66=0),"",DANE!CC66)</f>
        <v/>
      </c>
    </row>
    <row r="73" spans="1:35" s="36" customFormat="1" x14ac:dyDescent="0.2">
      <c r="A73" s="37">
        <f>DANE!C67</f>
        <v>59</v>
      </c>
      <c r="B73" s="74">
        <f t="shared" si="4"/>
        <v>59</v>
      </c>
      <c r="C73" s="167" t="str">
        <f>IF(OR(DANE!D67="",DANE!G67=0,DANE!R67=DANE!$A$33,DANE!R67=DANE!$A$34,DANE!R67=DANE!$A$35,DANE!R67=DANE!$A$36),"",DANE!D67)</f>
        <v/>
      </c>
      <c r="D73" s="169" t="str">
        <f>IF(C73="","",DANE!O67)</f>
        <v/>
      </c>
      <c r="E73" s="214" t="str">
        <f>IF(C73="","",DANE!W67)</f>
        <v/>
      </c>
      <c r="F73" s="215" t="str">
        <f>IF(C73="","",DANE!Y67)</f>
        <v/>
      </c>
      <c r="G73" s="226" t="str">
        <f>IF(C73="","",DANE!P67)</f>
        <v/>
      </c>
      <c r="H73" s="227" t="str">
        <f>IF(C73="","",DANE!Q67)</f>
        <v/>
      </c>
      <c r="I73" s="68" t="str">
        <f>IF(C73="","",DANE!AB67)</f>
        <v/>
      </c>
      <c r="J73" s="228" t="str">
        <f>IF(C73="","",DANE!AC67)</f>
        <v/>
      </c>
      <c r="K73" s="229" t="str">
        <f>IF(C73="","",DANE!AD67)</f>
        <v/>
      </c>
      <c r="L73" s="220" t="str">
        <f ca="1">IF(OR(C73="",DANE!AI67=""),"",DANE!AI67)</f>
        <v/>
      </c>
      <c r="M73" s="230" t="str">
        <f>IF(OR(C73="",DANE!AJ67=""),"",DANE!AJ67)</f>
        <v/>
      </c>
      <c r="N73" s="231" t="str">
        <f>IF(OR(C73="",DANE!AK67=""),"",DANE!AK67)</f>
        <v/>
      </c>
      <c r="O73" s="232" t="str">
        <f>IF(OR(C73="",DANE!AM67=0),"",DANE!AM67)</f>
        <v/>
      </c>
      <c r="P73" s="231" t="str">
        <f>IF(OR(C73="",DANE!AO67=""),"",DANE!AO67)</f>
        <v/>
      </c>
      <c r="Q73" s="233" t="str">
        <f>IF(OR(C73="",DANE!AQ67=0),"",DANE!AQ67)</f>
        <v/>
      </c>
      <c r="R73" s="234" t="str">
        <f>IF(OR(C73="",DANE!AS67=""),"",DANE!AS67)</f>
        <v/>
      </c>
      <c r="S73" s="233" t="str">
        <f>IF(OR(C73="",DANE!AU67=0),"",DANE!AU67)</f>
        <v/>
      </c>
      <c r="T73" s="225" t="str">
        <f>IF(OR(E73="",DANE!AW67=""),"",DANE!AW67)</f>
        <v/>
      </c>
      <c r="U73" s="224" t="str">
        <f>IF(OR(E73="",DANE!AY67=0),"",DANE!AY67)</f>
        <v/>
      </c>
      <c r="V73" s="231" t="str">
        <f>IF(OR(C73="",DANE!BC67=""),"",DANE!BC67)</f>
        <v/>
      </c>
      <c r="W73" s="233" t="str">
        <f>IF(OR(C73="",DANE!BE67=0),"",DANE!BE67)</f>
        <v/>
      </c>
      <c r="X73" s="231" t="str">
        <f>IF(OR(C73="",DANE!BG67=""),"",DANE!BG67)</f>
        <v/>
      </c>
      <c r="Y73" s="233" t="str">
        <f>IF(OR(C73="",DANE!BI67=0),"",DANE!BI67)</f>
        <v/>
      </c>
      <c r="Z73" s="222" t="str">
        <f>IF(OR(C73="",DANE!BK67=""),"",DANE!BK67)</f>
        <v/>
      </c>
      <c r="AA73" s="224" t="str">
        <f>IF(OR(C73="",DANE!BM67=0),"",DANE!BM67)</f>
        <v/>
      </c>
      <c r="AB73" s="225" t="str">
        <f>IF(OR(C73="",DANE!BO67=""),"",DANE!BO67)</f>
        <v/>
      </c>
      <c r="AC73" s="224" t="str">
        <f>IF(OR(C73="",DANE!BQ67=0),"",DANE!BQ67)</f>
        <v/>
      </c>
      <c r="AD73" s="222" t="str">
        <f>IF(OR(G73="",DANE!BS67=""),"",DANE!BS67)</f>
        <v/>
      </c>
      <c r="AE73" s="224" t="str">
        <f>IF(OR(G73="",DANE!BU67=0),"",DANE!BU67)</f>
        <v/>
      </c>
      <c r="AF73" s="225" t="str">
        <f>IF(OR(G73="",DANE!BW67=""),"",DANE!BW67)</f>
        <v/>
      </c>
      <c r="AG73" s="224" t="str">
        <f>IF(OR(G73="",DANE!BY67=0),"",DANE!BY67)</f>
        <v/>
      </c>
      <c r="AH73" s="225" t="str">
        <f>IF(OR(I73="",DANE!CA67=""),"",DANE!CA67)</f>
        <v/>
      </c>
      <c r="AI73" s="224" t="str">
        <f>IF(OR(I73="",DANE!CC67=0),"",DANE!CC67)</f>
        <v/>
      </c>
    </row>
    <row r="74" spans="1:35" s="36" customFormat="1" x14ac:dyDescent="0.2">
      <c r="A74" s="37">
        <f>DANE!C68</f>
        <v>60</v>
      </c>
      <c r="B74" s="74">
        <f t="shared" si="4"/>
        <v>60</v>
      </c>
      <c r="C74" s="167" t="str">
        <f>IF(OR(DANE!D68="",DANE!G68=0,DANE!R68=DANE!$A$33,DANE!R68=DANE!$A$34,DANE!R68=DANE!$A$35,DANE!R68=DANE!$A$36),"",DANE!D68)</f>
        <v/>
      </c>
      <c r="D74" s="169" t="str">
        <f>IF(C74="","",DANE!O68)</f>
        <v/>
      </c>
      <c r="E74" s="214" t="str">
        <f>IF(C74="","",DANE!W68)</f>
        <v/>
      </c>
      <c r="F74" s="215" t="str">
        <f>IF(C74="","",DANE!Y68)</f>
        <v/>
      </c>
      <c r="G74" s="226" t="str">
        <f>IF(C74="","",DANE!P68)</f>
        <v/>
      </c>
      <c r="H74" s="227" t="str">
        <f>IF(C74="","",DANE!Q68)</f>
        <v/>
      </c>
      <c r="I74" s="68" t="str">
        <f>IF(C74="","",DANE!AB68)</f>
        <v/>
      </c>
      <c r="J74" s="228" t="str">
        <f>IF(C74="","",DANE!AC68)</f>
        <v/>
      </c>
      <c r="K74" s="229" t="str">
        <f>IF(C74="","",DANE!AD68)</f>
        <v/>
      </c>
      <c r="L74" s="220" t="str">
        <f ca="1">IF(OR(C74="",DANE!AI68=""),"",DANE!AI68)</f>
        <v/>
      </c>
      <c r="M74" s="230" t="str">
        <f>IF(OR(C74="",DANE!AJ68=""),"",DANE!AJ68)</f>
        <v/>
      </c>
      <c r="N74" s="231" t="str">
        <f>IF(OR(C74="",DANE!AK68=""),"",DANE!AK68)</f>
        <v/>
      </c>
      <c r="O74" s="232" t="str">
        <f>IF(OR(C74="",DANE!AM68=0),"",DANE!AM68)</f>
        <v/>
      </c>
      <c r="P74" s="231" t="str">
        <f>IF(OR(C74="",DANE!AO68=""),"",DANE!AO68)</f>
        <v/>
      </c>
      <c r="Q74" s="233" t="str">
        <f>IF(OR(C74="",DANE!AQ68=0),"",DANE!AQ68)</f>
        <v/>
      </c>
      <c r="R74" s="234" t="str">
        <f>IF(OR(C74="",DANE!AS68=""),"",DANE!AS68)</f>
        <v/>
      </c>
      <c r="S74" s="233" t="str">
        <f>IF(OR(C74="",DANE!AU68=0),"",DANE!AU68)</f>
        <v/>
      </c>
      <c r="T74" s="225" t="str">
        <f>IF(OR(E74="",DANE!AW68=""),"",DANE!AW68)</f>
        <v/>
      </c>
      <c r="U74" s="224" t="str">
        <f>IF(OR(E74="",DANE!AY68=0),"",DANE!AY68)</f>
        <v/>
      </c>
      <c r="V74" s="231" t="str">
        <f>IF(OR(C74="",DANE!BC68=""),"",DANE!BC68)</f>
        <v/>
      </c>
      <c r="W74" s="233" t="str">
        <f>IF(OR(C74="",DANE!BE68=0),"",DANE!BE68)</f>
        <v/>
      </c>
      <c r="X74" s="231" t="str">
        <f>IF(OR(C74="",DANE!BG68=""),"",DANE!BG68)</f>
        <v/>
      </c>
      <c r="Y74" s="233" t="str">
        <f>IF(OR(C74="",DANE!BI68=0),"",DANE!BI68)</f>
        <v/>
      </c>
      <c r="Z74" s="222" t="str">
        <f>IF(OR(C74="",DANE!BK68=""),"",DANE!BK68)</f>
        <v/>
      </c>
      <c r="AA74" s="224" t="str">
        <f>IF(OR(C74="",DANE!BM68=0),"",DANE!BM68)</f>
        <v/>
      </c>
      <c r="AB74" s="225" t="str">
        <f>IF(OR(C74="",DANE!BO68=""),"",DANE!BO68)</f>
        <v/>
      </c>
      <c r="AC74" s="224" t="str">
        <f>IF(OR(C74="",DANE!BQ68=0),"",DANE!BQ68)</f>
        <v/>
      </c>
      <c r="AD74" s="222" t="str">
        <f>IF(OR(G74="",DANE!BS68=""),"",DANE!BS68)</f>
        <v/>
      </c>
      <c r="AE74" s="224" t="str">
        <f>IF(OR(G74="",DANE!BU68=0),"",DANE!BU68)</f>
        <v/>
      </c>
      <c r="AF74" s="225" t="str">
        <f>IF(OR(G74="",DANE!BW68=""),"",DANE!BW68)</f>
        <v/>
      </c>
      <c r="AG74" s="224" t="str">
        <f>IF(OR(G74="",DANE!BY68=0),"",DANE!BY68)</f>
        <v/>
      </c>
      <c r="AH74" s="225" t="str">
        <f>IF(OR(I74="",DANE!CA68=""),"",DANE!CA68)</f>
        <v/>
      </c>
      <c r="AI74" s="224" t="str">
        <f>IF(OR(I74="",DANE!CC68=0),"",DANE!CC68)</f>
        <v/>
      </c>
    </row>
    <row r="75" spans="1:35" s="36" customFormat="1" x14ac:dyDescent="0.2">
      <c r="A75" s="37">
        <f>DANE!C69</f>
        <v>61</v>
      </c>
      <c r="B75" s="74">
        <f t="shared" si="4"/>
        <v>61</v>
      </c>
      <c r="C75" s="167" t="str">
        <f>IF(OR(DANE!D69="",DANE!G69=0,DANE!R69=DANE!$A$33,DANE!R69=DANE!$A$34,DANE!R69=DANE!$A$35,DANE!R69=DANE!$A$36),"",DANE!D69)</f>
        <v/>
      </c>
      <c r="D75" s="169" t="str">
        <f>IF(C75="","",DANE!O69)</f>
        <v/>
      </c>
      <c r="E75" s="214" t="str">
        <f>IF(C75="","",DANE!W69)</f>
        <v/>
      </c>
      <c r="F75" s="215" t="str">
        <f>IF(C75="","",DANE!Y69)</f>
        <v/>
      </c>
      <c r="G75" s="226" t="str">
        <f>IF(C75="","",DANE!P69)</f>
        <v/>
      </c>
      <c r="H75" s="227" t="str">
        <f>IF(C75="","",DANE!Q69)</f>
        <v/>
      </c>
      <c r="I75" s="68" t="str">
        <f>IF(C75="","",DANE!AB69)</f>
        <v/>
      </c>
      <c r="J75" s="228" t="str">
        <f>IF(C75="","",DANE!AC69)</f>
        <v/>
      </c>
      <c r="K75" s="229" t="str">
        <f>IF(C75="","",DANE!AD69)</f>
        <v/>
      </c>
      <c r="L75" s="220" t="str">
        <f ca="1">IF(OR(C75="",DANE!AI69=""),"",DANE!AI69)</f>
        <v/>
      </c>
      <c r="M75" s="230" t="str">
        <f>IF(OR(C75="",DANE!AJ69=""),"",DANE!AJ69)</f>
        <v/>
      </c>
      <c r="N75" s="231" t="str">
        <f>IF(OR(C75="",DANE!AK69=""),"",DANE!AK69)</f>
        <v/>
      </c>
      <c r="O75" s="232" t="str">
        <f>IF(OR(C75="",DANE!AM69=0),"",DANE!AM69)</f>
        <v/>
      </c>
      <c r="P75" s="231" t="str">
        <f>IF(OR(C75="",DANE!AO69=""),"",DANE!AO69)</f>
        <v/>
      </c>
      <c r="Q75" s="233" t="str">
        <f>IF(OR(C75="",DANE!AQ69=0),"",DANE!AQ69)</f>
        <v/>
      </c>
      <c r="R75" s="234" t="str">
        <f>IF(OR(C75="",DANE!AS69=""),"",DANE!AS69)</f>
        <v/>
      </c>
      <c r="S75" s="233" t="str">
        <f>IF(OR(C75="",DANE!AU69=0),"",DANE!AU69)</f>
        <v/>
      </c>
      <c r="T75" s="225" t="str">
        <f>IF(OR(E75="",DANE!AW69=""),"",DANE!AW69)</f>
        <v/>
      </c>
      <c r="U75" s="224" t="str">
        <f>IF(OR(E75="",DANE!AY69=0),"",DANE!AY69)</f>
        <v/>
      </c>
      <c r="V75" s="231" t="str">
        <f>IF(OR(C75="",DANE!BC69=""),"",DANE!BC69)</f>
        <v/>
      </c>
      <c r="W75" s="233" t="str">
        <f>IF(OR(C75="",DANE!BE69=0),"",DANE!BE69)</f>
        <v/>
      </c>
      <c r="X75" s="231" t="str">
        <f>IF(OR(C75="",DANE!BG69=""),"",DANE!BG69)</f>
        <v/>
      </c>
      <c r="Y75" s="233" t="str">
        <f>IF(OR(C75="",DANE!BI69=0),"",DANE!BI69)</f>
        <v/>
      </c>
      <c r="Z75" s="222" t="str">
        <f>IF(OR(C75="",DANE!BK69=""),"",DANE!BK69)</f>
        <v/>
      </c>
      <c r="AA75" s="224" t="str">
        <f>IF(OR(C75="",DANE!BM69=0),"",DANE!BM69)</f>
        <v/>
      </c>
      <c r="AB75" s="225" t="str">
        <f>IF(OR(C75="",DANE!BO69=""),"",DANE!BO69)</f>
        <v/>
      </c>
      <c r="AC75" s="224" t="str">
        <f>IF(OR(C75="",DANE!BQ69=0),"",DANE!BQ69)</f>
        <v/>
      </c>
      <c r="AD75" s="222" t="str">
        <f>IF(OR(G75="",DANE!BS69=""),"",DANE!BS69)</f>
        <v/>
      </c>
      <c r="AE75" s="224" t="str">
        <f>IF(OR(G75="",DANE!BU69=0),"",DANE!BU69)</f>
        <v/>
      </c>
      <c r="AF75" s="225" t="str">
        <f>IF(OR(G75="",DANE!BW69=""),"",DANE!BW69)</f>
        <v/>
      </c>
      <c r="AG75" s="224" t="str">
        <f>IF(OR(G75="",DANE!BY69=0),"",DANE!BY69)</f>
        <v/>
      </c>
      <c r="AH75" s="225" t="str">
        <f>IF(OR(I75="",DANE!CA69=""),"",DANE!CA69)</f>
        <v/>
      </c>
      <c r="AI75" s="224" t="str">
        <f>IF(OR(I75="",DANE!CC69=0),"",DANE!CC69)</f>
        <v/>
      </c>
    </row>
    <row r="76" spans="1:35" s="36" customFormat="1" x14ac:dyDescent="0.2">
      <c r="A76" s="37">
        <f>DANE!C70</f>
        <v>62</v>
      </c>
      <c r="B76" s="74">
        <f t="shared" si="4"/>
        <v>62</v>
      </c>
      <c r="C76" s="167" t="str">
        <f>IF(OR(DANE!D70="",DANE!G70=0,DANE!R70=DANE!$A$33,DANE!R70=DANE!$A$34,DANE!R70=DANE!$A$35,DANE!R70=DANE!$A$36),"",DANE!D70)</f>
        <v/>
      </c>
      <c r="D76" s="169" t="str">
        <f>IF(C76="","",DANE!O70)</f>
        <v/>
      </c>
      <c r="E76" s="214" t="str">
        <f>IF(C76="","",DANE!W70)</f>
        <v/>
      </c>
      <c r="F76" s="215" t="str">
        <f>IF(C76="","",DANE!Y70)</f>
        <v/>
      </c>
      <c r="G76" s="226" t="str">
        <f>IF(C76="","",DANE!P70)</f>
        <v/>
      </c>
      <c r="H76" s="227" t="str">
        <f>IF(C76="","",DANE!Q70)</f>
        <v/>
      </c>
      <c r="I76" s="68" t="str">
        <f>IF(C76="","",DANE!AB70)</f>
        <v/>
      </c>
      <c r="J76" s="228" t="str">
        <f>IF(C76="","",DANE!AC70)</f>
        <v/>
      </c>
      <c r="K76" s="229" t="str">
        <f>IF(C76="","",DANE!AD70)</f>
        <v/>
      </c>
      <c r="L76" s="220" t="str">
        <f ca="1">IF(OR(C76="",DANE!AI70=""),"",DANE!AI70)</f>
        <v/>
      </c>
      <c r="M76" s="230" t="str">
        <f>IF(OR(C76="",DANE!AJ70=""),"",DANE!AJ70)</f>
        <v/>
      </c>
      <c r="N76" s="231" t="str">
        <f>IF(OR(C76="",DANE!AK70=""),"",DANE!AK70)</f>
        <v/>
      </c>
      <c r="O76" s="232" t="str">
        <f>IF(OR(C76="",DANE!AM70=0),"",DANE!AM70)</f>
        <v/>
      </c>
      <c r="P76" s="231" t="str">
        <f>IF(OR(C76="",DANE!AO70=""),"",DANE!AO70)</f>
        <v/>
      </c>
      <c r="Q76" s="233" t="str">
        <f>IF(OR(C76="",DANE!AQ70=0),"",DANE!AQ70)</f>
        <v/>
      </c>
      <c r="R76" s="234" t="str">
        <f>IF(OR(C76="",DANE!AS70=""),"",DANE!AS70)</f>
        <v/>
      </c>
      <c r="S76" s="233" t="str">
        <f>IF(OR(C76="",DANE!AU70=0),"",DANE!AU70)</f>
        <v/>
      </c>
      <c r="T76" s="225" t="str">
        <f>IF(OR(E76="",DANE!AW70=""),"",DANE!AW70)</f>
        <v/>
      </c>
      <c r="U76" s="224" t="str">
        <f>IF(OR(E76="",DANE!AY70=0),"",DANE!AY70)</f>
        <v/>
      </c>
      <c r="V76" s="231" t="str">
        <f>IF(OR(C76="",DANE!BC70=""),"",DANE!BC70)</f>
        <v/>
      </c>
      <c r="W76" s="233" t="str">
        <f>IF(OR(C76="",DANE!BE70=0),"",DANE!BE70)</f>
        <v/>
      </c>
      <c r="X76" s="231" t="str">
        <f>IF(OR(C76="",DANE!BG70=""),"",DANE!BG70)</f>
        <v/>
      </c>
      <c r="Y76" s="233" t="str">
        <f>IF(OR(C76="",DANE!BI70=0),"",DANE!BI70)</f>
        <v/>
      </c>
      <c r="Z76" s="222" t="str">
        <f>IF(OR(C76="",DANE!BK70=""),"",DANE!BK70)</f>
        <v/>
      </c>
      <c r="AA76" s="224" t="str">
        <f>IF(OR(C76="",DANE!BM70=0),"",DANE!BM70)</f>
        <v/>
      </c>
      <c r="AB76" s="225" t="str">
        <f>IF(OR(C76="",DANE!BO70=""),"",DANE!BO70)</f>
        <v/>
      </c>
      <c r="AC76" s="224" t="str">
        <f>IF(OR(C76="",DANE!BQ70=0),"",DANE!BQ70)</f>
        <v/>
      </c>
      <c r="AD76" s="222" t="str">
        <f>IF(OR(G76="",DANE!BS70=""),"",DANE!BS70)</f>
        <v/>
      </c>
      <c r="AE76" s="224" t="str">
        <f>IF(OR(G76="",DANE!BU70=0),"",DANE!BU70)</f>
        <v/>
      </c>
      <c r="AF76" s="225" t="str">
        <f>IF(OR(G76="",DANE!BW70=""),"",DANE!BW70)</f>
        <v/>
      </c>
      <c r="AG76" s="224" t="str">
        <f>IF(OR(G76="",DANE!BY70=0),"",DANE!BY70)</f>
        <v/>
      </c>
      <c r="AH76" s="225" t="str">
        <f>IF(OR(I76="",DANE!CA70=""),"",DANE!CA70)</f>
        <v/>
      </c>
      <c r="AI76" s="224" t="str">
        <f>IF(OR(I76="",DANE!CC70=0),"",DANE!CC70)</f>
        <v/>
      </c>
    </row>
    <row r="77" spans="1:35" s="36" customFormat="1" x14ac:dyDescent="0.2">
      <c r="A77" s="37">
        <f>DANE!C71</f>
        <v>63</v>
      </c>
      <c r="B77" s="74">
        <f t="shared" si="4"/>
        <v>63</v>
      </c>
      <c r="C77" s="167" t="str">
        <f>IF(OR(DANE!D71="",DANE!G71=0,DANE!R71=DANE!$A$33,DANE!R71=DANE!$A$34,DANE!R71=DANE!$A$35,DANE!R71=DANE!$A$36),"",DANE!D71)</f>
        <v/>
      </c>
      <c r="D77" s="169" t="str">
        <f>IF(C77="","",DANE!O71)</f>
        <v/>
      </c>
      <c r="E77" s="214" t="str">
        <f>IF(C77="","",DANE!W71)</f>
        <v/>
      </c>
      <c r="F77" s="215" t="str">
        <f>IF(C77="","",DANE!Y71)</f>
        <v/>
      </c>
      <c r="G77" s="226" t="str">
        <f>IF(C77="","",DANE!P71)</f>
        <v/>
      </c>
      <c r="H77" s="227" t="str">
        <f>IF(C77="","",DANE!Q71)</f>
        <v/>
      </c>
      <c r="I77" s="68" t="str">
        <f>IF(C77="","",DANE!AB71)</f>
        <v/>
      </c>
      <c r="J77" s="228" t="str">
        <f>IF(C77="","",DANE!AC71)</f>
        <v/>
      </c>
      <c r="K77" s="229" t="str">
        <f>IF(C77="","",DANE!AD71)</f>
        <v/>
      </c>
      <c r="L77" s="220" t="str">
        <f ca="1">IF(OR(C77="",DANE!AI71=""),"",DANE!AI71)</f>
        <v/>
      </c>
      <c r="M77" s="230" t="str">
        <f>IF(OR(C77="",DANE!AJ71=""),"",DANE!AJ71)</f>
        <v/>
      </c>
      <c r="N77" s="231" t="str">
        <f>IF(OR(C77="",DANE!AK71=""),"",DANE!AK71)</f>
        <v/>
      </c>
      <c r="O77" s="232" t="str">
        <f>IF(OR(C77="",DANE!AM71=0),"",DANE!AM71)</f>
        <v/>
      </c>
      <c r="P77" s="231" t="str">
        <f>IF(OR(C77="",DANE!AO71=""),"",DANE!AO71)</f>
        <v/>
      </c>
      <c r="Q77" s="233" t="str">
        <f>IF(OR(C77="",DANE!AQ71=0),"",DANE!AQ71)</f>
        <v/>
      </c>
      <c r="R77" s="234" t="str">
        <f>IF(OR(C77="",DANE!AS71=""),"",DANE!AS71)</f>
        <v/>
      </c>
      <c r="S77" s="233" t="str">
        <f>IF(OR(C77="",DANE!AU71=0),"",DANE!AU71)</f>
        <v/>
      </c>
      <c r="T77" s="225" t="str">
        <f>IF(OR(E77="",DANE!AW71=""),"",DANE!AW71)</f>
        <v/>
      </c>
      <c r="U77" s="224" t="str">
        <f>IF(OR(E77="",DANE!AY71=0),"",DANE!AY71)</f>
        <v/>
      </c>
      <c r="V77" s="231" t="str">
        <f>IF(OR(C77="",DANE!BC71=""),"",DANE!BC71)</f>
        <v/>
      </c>
      <c r="W77" s="233" t="str">
        <f>IF(OR(C77="",DANE!BE71=0),"",DANE!BE71)</f>
        <v/>
      </c>
      <c r="X77" s="231" t="str">
        <f>IF(OR(C77="",DANE!BG71=""),"",DANE!BG71)</f>
        <v/>
      </c>
      <c r="Y77" s="233" t="str">
        <f>IF(OR(C77="",DANE!BI71=0),"",DANE!BI71)</f>
        <v/>
      </c>
      <c r="Z77" s="222" t="str">
        <f>IF(OR(C77="",DANE!BK71=""),"",DANE!BK71)</f>
        <v/>
      </c>
      <c r="AA77" s="224" t="str">
        <f>IF(OR(C77="",DANE!BM71=0),"",DANE!BM71)</f>
        <v/>
      </c>
      <c r="AB77" s="225" t="str">
        <f>IF(OR(C77="",DANE!BO71=""),"",DANE!BO71)</f>
        <v/>
      </c>
      <c r="AC77" s="224" t="str">
        <f>IF(OR(C77="",DANE!BQ71=0),"",DANE!BQ71)</f>
        <v/>
      </c>
      <c r="AD77" s="222" t="str">
        <f>IF(OR(G77="",DANE!BS71=""),"",DANE!BS71)</f>
        <v/>
      </c>
      <c r="AE77" s="224" t="str">
        <f>IF(OR(G77="",DANE!BU71=0),"",DANE!BU71)</f>
        <v/>
      </c>
      <c r="AF77" s="225" t="str">
        <f>IF(OR(G77="",DANE!BW71=""),"",DANE!BW71)</f>
        <v/>
      </c>
      <c r="AG77" s="224" t="str">
        <f>IF(OR(G77="",DANE!BY71=0),"",DANE!BY71)</f>
        <v/>
      </c>
      <c r="AH77" s="225" t="str">
        <f>IF(OR(I77="",DANE!CA71=""),"",DANE!CA71)</f>
        <v/>
      </c>
      <c r="AI77" s="224" t="str">
        <f>IF(OR(I77="",DANE!CC71=0),"",DANE!CC71)</f>
        <v/>
      </c>
    </row>
    <row r="78" spans="1:35" s="36" customFormat="1" x14ac:dyDescent="0.2">
      <c r="A78" s="37">
        <f>DANE!C72</f>
        <v>64</v>
      </c>
      <c r="B78" s="74">
        <f t="shared" si="4"/>
        <v>64</v>
      </c>
      <c r="C78" s="167" t="str">
        <f>IF(OR(DANE!D72="",DANE!G72=0,DANE!R72=DANE!$A$33,DANE!R72=DANE!$A$34,DANE!R72=DANE!$A$35,DANE!R72=DANE!$A$36),"",DANE!D72)</f>
        <v/>
      </c>
      <c r="D78" s="169" t="str">
        <f>IF(C78="","",DANE!O72)</f>
        <v/>
      </c>
      <c r="E78" s="214" t="str">
        <f>IF(C78="","",DANE!W72)</f>
        <v/>
      </c>
      <c r="F78" s="215" t="str">
        <f>IF(C78="","",DANE!Y72)</f>
        <v/>
      </c>
      <c r="G78" s="226" t="str">
        <f>IF(C78="","",DANE!P72)</f>
        <v/>
      </c>
      <c r="H78" s="227" t="str">
        <f>IF(C78="","",DANE!Q72)</f>
        <v/>
      </c>
      <c r="I78" s="68" t="str">
        <f>IF(C78="","",DANE!AB72)</f>
        <v/>
      </c>
      <c r="J78" s="228" t="str">
        <f>IF(C78="","",DANE!AC72)</f>
        <v/>
      </c>
      <c r="K78" s="229" t="str">
        <f>IF(C78="","",DANE!AD72)</f>
        <v/>
      </c>
      <c r="L78" s="220" t="str">
        <f ca="1">IF(OR(C78="",DANE!AI72=""),"",DANE!AI72)</f>
        <v/>
      </c>
      <c r="M78" s="230" t="str">
        <f>IF(OR(C78="",DANE!AJ72=""),"",DANE!AJ72)</f>
        <v/>
      </c>
      <c r="N78" s="231" t="str">
        <f>IF(OR(C78="",DANE!AK72=""),"",DANE!AK72)</f>
        <v/>
      </c>
      <c r="O78" s="232" t="str">
        <f>IF(OR(C78="",DANE!AM72=0),"",DANE!AM72)</f>
        <v/>
      </c>
      <c r="P78" s="231" t="str">
        <f>IF(OR(C78="",DANE!AO72=""),"",DANE!AO72)</f>
        <v/>
      </c>
      <c r="Q78" s="233" t="str">
        <f>IF(OR(C78="",DANE!AQ72=0),"",DANE!AQ72)</f>
        <v/>
      </c>
      <c r="R78" s="234" t="str">
        <f>IF(OR(C78="",DANE!AS72=""),"",DANE!AS72)</f>
        <v/>
      </c>
      <c r="S78" s="233" t="str">
        <f>IF(OR(C78="",DANE!AU72=0),"",DANE!AU72)</f>
        <v/>
      </c>
      <c r="T78" s="225" t="str">
        <f>IF(OR(E78="",DANE!AW72=""),"",DANE!AW72)</f>
        <v/>
      </c>
      <c r="U78" s="224" t="str">
        <f>IF(OR(E78="",DANE!AY72=0),"",DANE!AY72)</f>
        <v/>
      </c>
      <c r="V78" s="231" t="str">
        <f>IF(OR(C78="",DANE!BC72=""),"",DANE!BC72)</f>
        <v/>
      </c>
      <c r="W78" s="233" t="str">
        <f>IF(OR(C78="",DANE!BE72=0),"",DANE!BE72)</f>
        <v/>
      </c>
      <c r="X78" s="231" t="str">
        <f>IF(OR(C78="",DANE!BG72=""),"",DANE!BG72)</f>
        <v/>
      </c>
      <c r="Y78" s="233" t="str">
        <f>IF(OR(C78="",DANE!BI72=0),"",DANE!BI72)</f>
        <v/>
      </c>
      <c r="Z78" s="222" t="str">
        <f>IF(OR(C78="",DANE!BK72=""),"",DANE!BK72)</f>
        <v/>
      </c>
      <c r="AA78" s="224" t="str">
        <f>IF(OR(C78="",DANE!BM72=0),"",DANE!BM72)</f>
        <v/>
      </c>
      <c r="AB78" s="225" t="str">
        <f>IF(OR(C78="",DANE!BO72=""),"",DANE!BO72)</f>
        <v/>
      </c>
      <c r="AC78" s="224" t="str">
        <f>IF(OR(C78="",DANE!BQ72=0),"",DANE!BQ72)</f>
        <v/>
      </c>
      <c r="AD78" s="222" t="str">
        <f>IF(OR(G78="",DANE!BS72=""),"",DANE!BS72)</f>
        <v/>
      </c>
      <c r="AE78" s="224" t="str">
        <f>IF(OR(G78="",DANE!BU72=0),"",DANE!BU72)</f>
        <v/>
      </c>
      <c r="AF78" s="225" t="str">
        <f>IF(OR(G78="",DANE!BW72=""),"",DANE!BW72)</f>
        <v/>
      </c>
      <c r="AG78" s="224" t="str">
        <f>IF(OR(G78="",DANE!BY72=0),"",DANE!BY72)</f>
        <v/>
      </c>
      <c r="AH78" s="225" t="str">
        <f>IF(OR(I78="",DANE!CA72=""),"",DANE!CA72)</f>
        <v/>
      </c>
      <c r="AI78" s="224" t="str">
        <f>IF(OR(I78="",DANE!CC72=0),"",DANE!CC72)</f>
        <v/>
      </c>
    </row>
    <row r="79" spans="1:35" s="36" customFormat="1" x14ac:dyDescent="0.2">
      <c r="A79" s="37">
        <f>DANE!C73</f>
        <v>65</v>
      </c>
      <c r="B79" s="74">
        <f t="shared" si="4"/>
        <v>65</v>
      </c>
      <c r="C79" s="167" t="str">
        <f>IF(OR(DANE!D73="",DANE!G73=0,DANE!R73=DANE!$A$33,DANE!R73=DANE!$A$34,DANE!R73=DANE!$A$35,DANE!R73=DANE!$A$36),"",DANE!D73)</f>
        <v/>
      </c>
      <c r="D79" s="169" t="str">
        <f>IF(C79="","",DANE!O73)</f>
        <v/>
      </c>
      <c r="E79" s="214" t="str">
        <f>IF(C79="","",DANE!W73)</f>
        <v/>
      </c>
      <c r="F79" s="215" t="str">
        <f>IF(C79="","",DANE!Y73)</f>
        <v/>
      </c>
      <c r="G79" s="226" t="str">
        <f>IF(C79="","",DANE!P73)</f>
        <v/>
      </c>
      <c r="H79" s="227" t="str">
        <f>IF(C79="","",DANE!Q73)</f>
        <v/>
      </c>
      <c r="I79" s="68" t="str">
        <f>IF(C79="","",DANE!AB73)</f>
        <v/>
      </c>
      <c r="J79" s="228" t="str">
        <f>IF(C79="","",DANE!AC73)</f>
        <v/>
      </c>
      <c r="K79" s="229" t="str">
        <f>IF(C79="","",DANE!AD73)</f>
        <v/>
      </c>
      <c r="L79" s="220" t="str">
        <f ca="1">IF(OR(C79="",DANE!AI73=""),"",DANE!AI73)</f>
        <v/>
      </c>
      <c r="M79" s="230" t="str">
        <f>IF(OR(C79="",DANE!AJ73=""),"",DANE!AJ73)</f>
        <v/>
      </c>
      <c r="N79" s="231" t="str">
        <f>IF(OR(C79="",DANE!AK73=""),"",DANE!AK73)</f>
        <v/>
      </c>
      <c r="O79" s="232" t="str">
        <f>IF(OR(C79="",DANE!AM73=0),"",DANE!AM73)</f>
        <v/>
      </c>
      <c r="P79" s="231" t="str">
        <f>IF(OR(C79="",DANE!AO73=""),"",DANE!AO73)</f>
        <v/>
      </c>
      <c r="Q79" s="233" t="str">
        <f>IF(OR(C79="",DANE!AQ73=0),"",DANE!AQ73)</f>
        <v/>
      </c>
      <c r="R79" s="234" t="str">
        <f>IF(OR(C79="",DANE!AS73=""),"",DANE!AS73)</f>
        <v/>
      </c>
      <c r="S79" s="233" t="str">
        <f>IF(OR(C79="",DANE!AU73=0),"",DANE!AU73)</f>
        <v/>
      </c>
      <c r="T79" s="225" t="str">
        <f>IF(OR(E79="",DANE!AW73=""),"",DANE!AW73)</f>
        <v/>
      </c>
      <c r="U79" s="224" t="str">
        <f>IF(OR(E79="",DANE!AY73=0),"",DANE!AY73)</f>
        <v/>
      </c>
      <c r="V79" s="231" t="str">
        <f>IF(OR(C79="",DANE!BC73=""),"",DANE!BC73)</f>
        <v/>
      </c>
      <c r="W79" s="233" t="str">
        <f>IF(OR(C79="",DANE!BE73=0),"",DANE!BE73)</f>
        <v/>
      </c>
      <c r="X79" s="231" t="str">
        <f>IF(OR(C79="",DANE!BG73=""),"",DANE!BG73)</f>
        <v/>
      </c>
      <c r="Y79" s="233" t="str">
        <f>IF(OR(C79="",DANE!BI73=0),"",DANE!BI73)</f>
        <v/>
      </c>
      <c r="Z79" s="222" t="str">
        <f>IF(OR(C79="",DANE!BK73=""),"",DANE!BK73)</f>
        <v/>
      </c>
      <c r="AA79" s="224" t="str">
        <f>IF(OR(C79="",DANE!BM73=0),"",DANE!BM73)</f>
        <v/>
      </c>
      <c r="AB79" s="225" t="str">
        <f>IF(OR(C79="",DANE!BO73=""),"",DANE!BO73)</f>
        <v/>
      </c>
      <c r="AC79" s="224" t="str">
        <f>IF(OR(C79="",DANE!BQ73=0),"",DANE!BQ73)</f>
        <v/>
      </c>
      <c r="AD79" s="222" t="str">
        <f>IF(OR(G79="",DANE!BS73=""),"",DANE!BS73)</f>
        <v/>
      </c>
      <c r="AE79" s="224" t="str">
        <f>IF(OR(G79="",DANE!BU73=0),"",DANE!BU73)</f>
        <v/>
      </c>
      <c r="AF79" s="225" t="str">
        <f>IF(OR(G79="",DANE!BW73=""),"",DANE!BW73)</f>
        <v/>
      </c>
      <c r="AG79" s="224" t="str">
        <f>IF(OR(G79="",DANE!BY73=0),"",DANE!BY73)</f>
        <v/>
      </c>
      <c r="AH79" s="225" t="str">
        <f>IF(OR(I79="",DANE!CA73=""),"",DANE!CA73)</f>
        <v/>
      </c>
      <c r="AI79" s="224" t="str">
        <f>IF(OR(I79="",DANE!CC73=0),"",DANE!CC73)</f>
        <v/>
      </c>
    </row>
    <row r="80" spans="1:35" s="36" customFormat="1" x14ac:dyDescent="0.2">
      <c r="A80" s="37">
        <f>DANE!C74</f>
        <v>66</v>
      </c>
      <c r="B80" s="74">
        <f t="shared" ref="B80:B143" si="5">B79+1</f>
        <v>66</v>
      </c>
      <c r="C80" s="167" t="str">
        <f>IF(OR(DANE!D74="",DANE!G74=0,DANE!R74=DANE!$A$33,DANE!R74=DANE!$A$34,DANE!R74=DANE!$A$35,DANE!R74=DANE!$A$36),"",DANE!D74)</f>
        <v/>
      </c>
      <c r="D80" s="169" t="str">
        <f>IF(C80="","",DANE!O74)</f>
        <v/>
      </c>
      <c r="E80" s="214" t="str">
        <f>IF(C80="","",DANE!W74)</f>
        <v/>
      </c>
      <c r="F80" s="215" t="str">
        <f>IF(C80="","",DANE!Y74)</f>
        <v/>
      </c>
      <c r="G80" s="226" t="str">
        <f>IF(C80="","",DANE!P74)</f>
        <v/>
      </c>
      <c r="H80" s="227" t="str">
        <f>IF(C80="","",DANE!Q74)</f>
        <v/>
      </c>
      <c r="I80" s="68" t="str">
        <f>IF(C80="","",DANE!AB74)</f>
        <v/>
      </c>
      <c r="J80" s="228" t="str">
        <f>IF(C80="","",DANE!AC74)</f>
        <v/>
      </c>
      <c r="K80" s="229" t="str">
        <f>IF(C80="","",DANE!AD74)</f>
        <v/>
      </c>
      <c r="L80" s="220" t="str">
        <f ca="1">IF(OR(C80="",DANE!AI74=""),"",DANE!AI74)</f>
        <v/>
      </c>
      <c r="M80" s="230" t="str">
        <f>IF(OR(C80="",DANE!AJ74=""),"",DANE!AJ74)</f>
        <v/>
      </c>
      <c r="N80" s="231" t="str">
        <f>IF(OR(C80="",DANE!AK74=""),"",DANE!AK74)</f>
        <v/>
      </c>
      <c r="O80" s="232" t="str">
        <f>IF(OR(C80="",DANE!AM74=0),"",DANE!AM74)</f>
        <v/>
      </c>
      <c r="P80" s="231" t="str">
        <f>IF(OR(C80="",DANE!AO74=""),"",DANE!AO74)</f>
        <v/>
      </c>
      <c r="Q80" s="233" t="str">
        <f>IF(OR(C80="",DANE!AQ74=0),"",DANE!AQ74)</f>
        <v/>
      </c>
      <c r="R80" s="234" t="str">
        <f>IF(OR(C80="",DANE!AS74=""),"",DANE!AS74)</f>
        <v/>
      </c>
      <c r="S80" s="233" t="str">
        <f>IF(OR(C80="",DANE!AU74=0),"",DANE!AU74)</f>
        <v/>
      </c>
      <c r="T80" s="225" t="str">
        <f>IF(OR(E80="",DANE!AW74=""),"",DANE!AW74)</f>
        <v/>
      </c>
      <c r="U80" s="224" t="str">
        <f>IF(OR(E80="",DANE!AY74=0),"",DANE!AY74)</f>
        <v/>
      </c>
      <c r="V80" s="231" t="str">
        <f>IF(OR(C80="",DANE!BC74=""),"",DANE!BC74)</f>
        <v/>
      </c>
      <c r="W80" s="233" t="str">
        <f>IF(OR(C80="",DANE!BE74=0),"",DANE!BE74)</f>
        <v/>
      </c>
      <c r="X80" s="231" t="str">
        <f>IF(OR(C80="",DANE!BG74=""),"",DANE!BG74)</f>
        <v/>
      </c>
      <c r="Y80" s="233" t="str">
        <f>IF(OR(C80="",DANE!BI74=0),"",DANE!BI74)</f>
        <v/>
      </c>
      <c r="Z80" s="222" t="str">
        <f>IF(OR(C80="",DANE!BK74=""),"",DANE!BK74)</f>
        <v/>
      </c>
      <c r="AA80" s="224" t="str">
        <f>IF(OR(C80="",DANE!BM74=0),"",DANE!BM74)</f>
        <v/>
      </c>
      <c r="AB80" s="225" t="str">
        <f>IF(OR(C80="",DANE!BO74=""),"",DANE!BO74)</f>
        <v/>
      </c>
      <c r="AC80" s="224" t="str">
        <f>IF(OR(C80="",DANE!BQ74=0),"",DANE!BQ74)</f>
        <v/>
      </c>
      <c r="AD80" s="222" t="str">
        <f>IF(OR(G80="",DANE!BS74=""),"",DANE!BS74)</f>
        <v/>
      </c>
      <c r="AE80" s="224" t="str">
        <f>IF(OR(G80="",DANE!BU74=0),"",DANE!BU74)</f>
        <v/>
      </c>
      <c r="AF80" s="225" t="str">
        <f>IF(OR(G80="",DANE!BW74=""),"",DANE!BW74)</f>
        <v/>
      </c>
      <c r="AG80" s="224" t="str">
        <f>IF(OR(G80="",DANE!BY74=0),"",DANE!BY74)</f>
        <v/>
      </c>
      <c r="AH80" s="225" t="str">
        <f>IF(OR(I80="",DANE!CA74=""),"",DANE!CA74)</f>
        <v/>
      </c>
      <c r="AI80" s="224" t="str">
        <f>IF(OR(I80="",DANE!CC74=0),"",DANE!CC74)</f>
        <v/>
      </c>
    </row>
    <row r="81" spans="1:35" s="36" customFormat="1" x14ac:dyDescent="0.2">
      <c r="A81" s="37">
        <f>DANE!C75</f>
        <v>67</v>
      </c>
      <c r="B81" s="74">
        <f t="shared" si="5"/>
        <v>67</v>
      </c>
      <c r="C81" s="167" t="str">
        <f>IF(OR(DANE!D75="",DANE!G75=0,DANE!R75=DANE!$A$33,DANE!R75=DANE!$A$34,DANE!R75=DANE!$A$35,DANE!R75=DANE!$A$36),"",DANE!D75)</f>
        <v/>
      </c>
      <c r="D81" s="169" t="str">
        <f>IF(C81="","",DANE!O75)</f>
        <v/>
      </c>
      <c r="E81" s="214" t="str">
        <f>IF(C81="","",DANE!W75)</f>
        <v/>
      </c>
      <c r="F81" s="215" t="str">
        <f>IF(C81="","",DANE!Y75)</f>
        <v/>
      </c>
      <c r="G81" s="226" t="str">
        <f>IF(C81="","",DANE!P75)</f>
        <v/>
      </c>
      <c r="H81" s="227" t="str">
        <f>IF(C81="","",DANE!Q75)</f>
        <v/>
      </c>
      <c r="I81" s="68" t="str">
        <f>IF(C81="","",DANE!AB75)</f>
        <v/>
      </c>
      <c r="J81" s="228" t="str">
        <f>IF(C81="","",DANE!AC75)</f>
        <v/>
      </c>
      <c r="K81" s="229" t="str">
        <f>IF(C81="","",DANE!AD75)</f>
        <v/>
      </c>
      <c r="L81" s="220" t="str">
        <f ca="1">IF(OR(C81="",DANE!AI75=""),"",DANE!AI75)</f>
        <v/>
      </c>
      <c r="M81" s="230" t="str">
        <f>IF(OR(C81="",DANE!AJ75=""),"",DANE!AJ75)</f>
        <v/>
      </c>
      <c r="N81" s="231" t="str">
        <f>IF(OR(C81="",DANE!AK75=""),"",DANE!AK75)</f>
        <v/>
      </c>
      <c r="O81" s="232" t="str">
        <f>IF(OR(C81="",DANE!AM75=0),"",DANE!AM75)</f>
        <v/>
      </c>
      <c r="P81" s="231" t="str">
        <f>IF(OR(C81="",DANE!AO75=""),"",DANE!AO75)</f>
        <v/>
      </c>
      <c r="Q81" s="233" t="str">
        <f>IF(OR(C81="",DANE!AQ75=0),"",DANE!AQ75)</f>
        <v/>
      </c>
      <c r="R81" s="234" t="str">
        <f>IF(OR(C81="",DANE!AS75=""),"",DANE!AS75)</f>
        <v/>
      </c>
      <c r="S81" s="233" t="str">
        <f>IF(OR(C81="",DANE!AU75=0),"",DANE!AU75)</f>
        <v/>
      </c>
      <c r="T81" s="225" t="str">
        <f>IF(OR(E81="",DANE!AW75=""),"",DANE!AW75)</f>
        <v/>
      </c>
      <c r="U81" s="224" t="str">
        <f>IF(OR(E81="",DANE!AY75=0),"",DANE!AY75)</f>
        <v/>
      </c>
      <c r="V81" s="231" t="str">
        <f>IF(OR(C81="",DANE!BC75=""),"",DANE!BC75)</f>
        <v/>
      </c>
      <c r="W81" s="233" t="str">
        <f>IF(OR(C81="",DANE!BE75=0),"",DANE!BE75)</f>
        <v/>
      </c>
      <c r="X81" s="231" t="str">
        <f>IF(OR(C81="",DANE!BG75=""),"",DANE!BG75)</f>
        <v/>
      </c>
      <c r="Y81" s="233" t="str">
        <f>IF(OR(C81="",DANE!BI75=0),"",DANE!BI75)</f>
        <v/>
      </c>
      <c r="Z81" s="222" t="str">
        <f>IF(OR(C81="",DANE!BK75=""),"",DANE!BK75)</f>
        <v/>
      </c>
      <c r="AA81" s="224" t="str">
        <f>IF(OR(C81="",DANE!BM75=0),"",DANE!BM75)</f>
        <v/>
      </c>
      <c r="AB81" s="225" t="str">
        <f>IF(OR(C81="",DANE!BO75=""),"",DANE!BO75)</f>
        <v/>
      </c>
      <c r="AC81" s="224" t="str">
        <f>IF(OR(C81="",DANE!BQ75=0),"",DANE!BQ75)</f>
        <v/>
      </c>
      <c r="AD81" s="222" t="str">
        <f>IF(OR(G81="",DANE!BS75=""),"",DANE!BS75)</f>
        <v/>
      </c>
      <c r="AE81" s="224" t="str">
        <f>IF(OR(G81="",DANE!BU75=0),"",DANE!BU75)</f>
        <v/>
      </c>
      <c r="AF81" s="225" t="str">
        <f>IF(OR(G81="",DANE!BW75=""),"",DANE!BW75)</f>
        <v/>
      </c>
      <c r="AG81" s="224" t="str">
        <f>IF(OR(G81="",DANE!BY75=0),"",DANE!BY75)</f>
        <v/>
      </c>
      <c r="AH81" s="225" t="str">
        <f>IF(OR(I81="",DANE!CA75=""),"",DANE!CA75)</f>
        <v/>
      </c>
      <c r="AI81" s="224" t="str">
        <f>IF(OR(I81="",DANE!CC75=0),"",DANE!CC75)</f>
        <v/>
      </c>
    </row>
    <row r="82" spans="1:35" s="36" customFormat="1" x14ac:dyDescent="0.2">
      <c r="A82" s="37">
        <f>DANE!C76</f>
        <v>68</v>
      </c>
      <c r="B82" s="74">
        <f t="shared" si="5"/>
        <v>68</v>
      </c>
      <c r="C82" s="167" t="str">
        <f>IF(OR(DANE!D76="",DANE!G76=0,DANE!R76=DANE!$A$33,DANE!R76=DANE!$A$34,DANE!R76=DANE!$A$35,DANE!R76=DANE!$A$36),"",DANE!D76)</f>
        <v/>
      </c>
      <c r="D82" s="169" t="str">
        <f>IF(C82="","",DANE!O76)</f>
        <v/>
      </c>
      <c r="E82" s="214" t="str">
        <f>IF(C82="","",DANE!W76)</f>
        <v/>
      </c>
      <c r="F82" s="215" t="str">
        <f>IF(C82="","",DANE!Y76)</f>
        <v/>
      </c>
      <c r="G82" s="226" t="str">
        <f>IF(C82="","",DANE!P76)</f>
        <v/>
      </c>
      <c r="H82" s="227" t="str">
        <f>IF(C82="","",DANE!Q76)</f>
        <v/>
      </c>
      <c r="I82" s="68" t="str">
        <f>IF(C82="","",DANE!AB76)</f>
        <v/>
      </c>
      <c r="J82" s="228" t="str">
        <f>IF(C82="","",DANE!AC76)</f>
        <v/>
      </c>
      <c r="K82" s="229" t="str">
        <f>IF(C82="","",DANE!AD76)</f>
        <v/>
      </c>
      <c r="L82" s="220" t="str">
        <f ca="1">IF(OR(C82="",DANE!AI76=""),"",DANE!AI76)</f>
        <v/>
      </c>
      <c r="M82" s="230" t="str">
        <f>IF(OR(C82="",DANE!AJ76=""),"",DANE!AJ76)</f>
        <v/>
      </c>
      <c r="N82" s="231" t="str">
        <f>IF(OR(C82="",DANE!AK76=""),"",DANE!AK76)</f>
        <v/>
      </c>
      <c r="O82" s="232" t="str">
        <f>IF(OR(C82="",DANE!AM76=0),"",DANE!AM76)</f>
        <v/>
      </c>
      <c r="P82" s="231" t="str">
        <f>IF(OR(C82="",DANE!AO76=""),"",DANE!AO76)</f>
        <v/>
      </c>
      <c r="Q82" s="233" t="str">
        <f>IF(OR(C82="",DANE!AQ76=0),"",DANE!AQ76)</f>
        <v/>
      </c>
      <c r="R82" s="234" t="str">
        <f>IF(OR(C82="",DANE!AS76=""),"",DANE!AS76)</f>
        <v/>
      </c>
      <c r="S82" s="233" t="str">
        <f>IF(OR(C82="",DANE!AU76=0),"",DANE!AU76)</f>
        <v/>
      </c>
      <c r="T82" s="225" t="str">
        <f>IF(OR(E82="",DANE!AW76=""),"",DANE!AW76)</f>
        <v/>
      </c>
      <c r="U82" s="224" t="str">
        <f>IF(OR(E82="",DANE!AY76=0),"",DANE!AY76)</f>
        <v/>
      </c>
      <c r="V82" s="231" t="str">
        <f>IF(OR(C82="",DANE!BC76=""),"",DANE!BC76)</f>
        <v/>
      </c>
      <c r="W82" s="233" t="str">
        <f>IF(OR(C82="",DANE!BE76=0),"",DANE!BE76)</f>
        <v/>
      </c>
      <c r="X82" s="231" t="str">
        <f>IF(OR(C82="",DANE!BG76=""),"",DANE!BG76)</f>
        <v/>
      </c>
      <c r="Y82" s="233" t="str">
        <f>IF(OR(C82="",DANE!BI76=0),"",DANE!BI76)</f>
        <v/>
      </c>
      <c r="Z82" s="222" t="str">
        <f>IF(OR(C82="",DANE!BK76=""),"",DANE!BK76)</f>
        <v/>
      </c>
      <c r="AA82" s="224" t="str">
        <f>IF(OR(C82="",DANE!BM76=0),"",DANE!BM76)</f>
        <v/>
      </c>
      <c r="AB82" s="225" t="str">
        <f>IF(OR(C82="",DANE!BO76=""),"",DANE!BO76)</f>
        <v/>
      </c>
      <c r="AC82" s="224" t="str">
        <f>IF(OR(C82="",DANE!BQ76=0),"",DANE!BQ76)</f>
        <v/>
      </c>
      <c r="AD82" s="222" t="str">
        <f>IF(OR(G82="",DANE!BS76=""),"",DANE!BS76)</f>
        <v/>
      </c>
      <c r="AE82" s="224" t="str">
        <f>IF(OR(G82="",DANE!BU76=0),"",DANE!BU76)</f>
        <v/>
      </c>
      <c r="AF82" s="225" t="str">
        <f>IF(OR(G82="",DANE!BW76=""),"",DANE!BW76)</f>
        <v/>
      </c>
      <c r="AG82" s="224" t="str">
        <f>IF(OR(G82="",DANE!BY76=0),"",DANE!BY76)</f>
        <v/>
      </c>
      <c r="AH82" s="225" t="str">
        <f>IF(OR(I82="",DANE!CA76=""),"",DANE!CA76)</f>
        <v/>
      </c>
      <c r="AI82" s="224" t="str">
        <f>IF(OR(I82="",DANE!CC76=0),"",DANE!CC76)</f>
        <v/>
      </c>
    </row>
    <row r="83" spans="1:35" s="36" customFormat="1" x14ac:dyDescent="0.2">
      <c r="A83" s="37">
        <f>DANE!C77</f>
        <v>69</v>
      </c>
      <c r="B83" s="74">
        <f t="shared" si="5"/>
        <v>69</v>
      </c>
      <c r="C83" s="167" t="str">
        <f>IF(OR(DANE!D77="",DANE!G77=0,DANE!R77=DANE!$A$33,DANE!R77=DANE!$A$34,DANE!R77=DANE!$A$35,DANE!R77=DANE!$A$36),"",DANE!D77)</f>
        <v/>
      </c>
      <c r="D83" s="169" t="str">
        <f>IF(C83="","",DANE!O77)</f>
        <v/>
      </c>
      <c r="E83" s="214" t="str">
        <f>IF(C83="","",DANE!W77)</f>
        <v/>
      </c>
      <c r="F83" s="215" t="str">
        <f>IF(C83="","",DANE!Y77)</f>
        <v/>
      </c>
      <c r="G83" s="226" t="str">
        <f>IF(C83="","",DANE!P77)</f>
        <v/>
      </c>
      <c r="H83" s="227" t="str">
        <f>IF(C83="","",DANE!Q77)</f>
        <v/>
      </c>
      <c r="I83" s="68" t="str">
        <f>IF(C83="","",DANE!AB77)</f>
        <v/>
      </c>
      <c r="J83" s="228" t="str">
        <f>IF(C83="","",DANE!AC77)</f>
        <v/>
      </c>
      <c r="K83" s="229" t="str">
        <f>IF(C83="","",DANE!AD77)</f>
        <v/>
      </c>
      <c r="L83" s="220" t="str">
        <f ca="1">IF(OR(C83="",DANE!AI77=""),"",DANE!AI77)</f>
        <v/>
      </c>
      <c r="M83" s="230" t="str">
        <f>IF(OR(C83="",DANE!AJ77=""),"",DANE!AJ77)</f>
        <v/>
      </c>
      <c r="N83" s="231" t="str">
        <f>IF(OR(C83="",DANE!AK77=""),"",DANE!AK77)</f>
        <v/>
      </c>
      <c r="O83" s="232" t="str">
        <f>IF(OR(C83="",DANE!AM77=0),"",DANE!AM77)</f>
        <v/>
      </c>
      <c r="P83" s="231" t="str">
        <f>IF(OR(C83="",DANE!AO77=""),"",DANE!AO77)</f>
        <v/>
      </c>
      <c r="Q83" s="233" t="str">
        <f>IF(OR(C83="",DANE!AQ77=0),"",DANE!AQ77)</f>
        <v/>
      </c>
      <c r="R83" s="234" t="str">
        <f>IF(OR(C83="",DANE!AS77=""),"",DANE!AS77)</f>
        <v/>
      </c>
      <c r="S83" s="233" t="str">
        <f>IF(OR(C83="",DANE!AU77=0),"",DANE!AU77)</f>
        <v/>
      </c>
      <c r="T83" s="225" t="str">
        <f>IF(OR(E83="",DANE!AW77=""),"",DANE!AW77)</f>
        <v/>
      </c>
      <c r="U83" s="224" t="str">
        <f>IF(OR(E83="",DANE!AY77=0),"",DANE!AY77)</f>
        <v/>
      </c>
      <c r="V83" s="231" t="str">
        <f>IF(OR(C83="",DANE!BC77=""),"",DANE!BC77)</f>
        <v/>
      </c>
      <c r="W83" s="233" t="str">
        <f>IF(OR(C83="",DANE!BE77=0),"",DANE!BE77)</f>
        <v/>
      </c>
      <c r="X83" s="231" t="str">
        <f>IF(OR(C83="",DANE!BG77=""),"",DANE!BG77)</f>
        <v/>
      </c>
      <c r="Y83" s="233" t="str">
        <f>IF(OR(C83="",DANE!BI77=0),"",DANE!BI77)</f>
        <v/>
      </c>
      <c r="Z83" s="222" t="str">
        <f>IF(OR(C83="",DANE!BK77=""),"",DANE!BK77)</f>
        <v/>
      </c>
      <c r="AA83" s="224" t="str">
        <f>IF(OR(C83="",DANE!BM77=0),"",DANE!BM77)</f>
        <v/>
      </c>
      <c r="AB83" s="225" t="str">
        <f>IF(OR(C83="",DANE!BO77=""),"",DANE!BO77)</f>
        <v/>
      </c>
      <c r="AC83" s="224" t="str">
        <f>IF(OR(C83="",DANE!BQ77=0),"",DANE!BQ77)</f>
        <v/>
      </c>
      <c r="AD83" s="222" t="str">
        <f>IF(OR(G83="",DANE!BS77=""),"",DANE!BS77)</f>
        <v/>
      </c>
      <c r="AE83" s="224" t="str">
        <f>IF(OR(G83="",DANE!BU77=0),"",DANE!BU77)</f>
        <v/>
      </c>
      <c r="AF83" s="225" t="str">
        <f>IF(OR(G83="",DANE!BW77=""),"",DANE!BW77)</f>
        <v/>
      </c>
      <c r="AG83" s="224" t="str">
        <f>IF(OR(G83="",DANE!BY77=0),"",DANE!BY77)</f>
        <v/>
      </c>
      <c r="AH83" s="225" t="str">
        <f>IF(OR(I83="",DANE!CA77=""),"",DANE!CA77)</f>
        <v/>
      </c>
      <c r="AI83" s="224" t="str">
        <f>IF(OR(I83="",DANE!CC77=0),"",DANE!CC77)</f>
        <v/>
      </c>
    </row>
    <row r="84" spans="1:35" s="36" customFormat="1" x14ac:dyDescent="0.2">
      <c r="A84" s="37">
        <f>DANE!C78</f>
        <v>70</v>
      </c>
      <c r="B84" s="74">
        <f t="shared" si="5"/>
        <v>70</v>
      </c>
      <c r="C84" s="167" t="str">
        <f>IF(OR(DANE!D78="",DANE!G78=0,DANE!R78=DANE!$A$33,DANE!R78=DANE!$A$34,DANE!R78=DANE!$A$35,DANE!R78=DANE!$A$36),"",DANE!D78)</f>
        <v/>
      </c>
      <c r="D84" s="169" t="str">
        <f>IF(C84="","",DANE!O78)</f>
        <v/>
      </c>
      <c r="E84" s="214" t="str">
        <f>IF(C84="","",DANE!W78)</f>
        <v/>
      </c>
      <c r="F84" s="215" t="str">
        <f>IF(C84="","",DANE!Y78)</f>
        <v/>
      </c>
      <c r="G84" s="226" t="str">
        <f>IF(C84="","",DANE!P78)</f>
        <v/>
      </c>
      <c r="H84" s="227" t="str">
        <f>IF(C84="","",DANE!Q78)</f>
        <v/>
      </c>
      <c r="I84" s="68" t="str">
        <f>IF(C84="","",DANE!AB78)</f>
        <v/>
      </c>
      <c r="J84" s="228" t="str">
        <f>IF(C84="","",DANE!AC78)</f>
        <v/>
      </c>
      <c r="K84" s="229" t="str">
        <f>IF(C84="","",DANE!AD78)</f>
        <v/>
      </c>
      <c r="L84" s="220" t="str">
        <f ca="1">IF(OR(C84="",DANE!AI78=""),"",DANE!AI78)</f>
        <v/>
      </c>
      <c r="M84" s="230" t="str">
        <f>IF(OR(C84="",DANE!AJ78=""),"",DANE!AJ78)</f>
        <v/>
      </c>
      <c r="N84" s="231" t="str">
        <f>IF(OR(C84="",DANE!AK78=""),"",DANE!AK78)</f>
        <v/>
      </c>
      <c r="O84" s="232" t="str">
        <f>IF(OR(C84="",DANE!AM78=0),"",DANE!AM78)</f>
        <v/>
      </c>
      <c r="P84" s="231" t="str">
        <f>IF(OR(C84="",DANE!AO78=""),"",DANE!AO78)</f>
        <v/>
      </c>
      <c r="Q84" s="233" t="str">
        <f>IF(OR(C84="",DANE!AQ78=0),"",DANE!AQ78)</f>
        <v/>
      </c>
      <c r="R84" s="234" t="str">
        <f>IF(OR(C84="",DANE!AS78=""),"",DANE!AS78)</f>
        <v/>
      </c>
      <c r="S84" s="233" t="str">
        <f>IF(OR(C84="",DANE!AU78=0),"",DANE!AU78)</f>
        <v/>
      </c>
      <c r="T84" s="225" t="str">
        <f>IF(OR(E84="",DANE!AW78=""),"",DANE!AW78)</f>
        <v/>
      </c>
      <c r="U84" s="224" t="str">
        <f>IF(OR(E84="",DANE!AY78=0),"",DANE!AY78)</f>
        <v/>
      </c>
      <c r="V84" s="231" t="str">
        <f>IF(OR(C84="",DANE!BC78=""),"",DANE!BC78)</f>
        <v/>
      </c>
      <c r="W84" s="233" t="str">
        <f>IF(OR(C84="",DANE!BE78=0),"",DANE!BE78)</f>
        <v/>
      </c>
      <c r="X84" s="231" t="str">
        <f>IF(OR(C84="",DANE!BG78=""),"",DANE!BG78)</f>
        <v/>
      </c>
      <c r="Y84" s="233" t="str">
        <f>IF(OR(C84="",DANE!BI78=0),"",DANE!BI78)</f>
        <v/>
      </c>
      <c r="Z84" s="222" t="str">
        <f>IF(OR(C84="",DANE!BK78=""),"",DANE!BK78)</f>
        <v/>
      </c>
      <c r="AA84" s="224" t="str">
        <f>IF(OR(C84="",DANE!BM78=0),"",DANE!BM78)</f>
        <v/>
      </c>
      <c r="AB84" s="225" t="str">
        <f>IF(OR(C84="",DANE!BO78=""),"",DANE!BO78)</f>
        <v/>
      </c>
      <c r="AC84" s="224" t="str">
        <f>IF(OR(C84="",DANE!BQ78=0),"",DANE!BQ78)</f>
        <v/>
      </c>
      <c r="AD84" s="222" t="str">
        <f>IF(OR(G84="",DANE!BS78=""),"",DANE!BS78)</f>
        <v/>
      </c>
      <c r="AE84" s="224" t="str">
        <f>IF(OR(G84="",DANE!BU78=0),"",DANE!BU78)</f>
        <v/>
      </c>
      <c r="AF84" s="225" t="str">
        <f>IF(OR(G84="",DANE!BW78=""),"",DANE!BW78)</f>
        <v/>
      </c>
      <c r="AG84" s="224" t="str">
        <f>IF(OR(G84="",DANE!BY78=0),"",DANE!BY78)</f>
        <v/>
      </c>
      <c r="AH84" s="225" t="str">
        <f>IF(OR(I84="",DANE!CA78=""),"",DANE!CA78)</f>
        <v/>
      </c>
      <c r="AI84" s="224" t="str">
        <f>IF(OR(I84="",DANE!CC78=0),"",DANE!CC78)</f>
        <v/>
      </c>
    </row>
    <row r="85" spans="1:35" s="36" customFormat="1" x14ac:dyDescent="0.2">
      <c r="A85" s="37">
        <f>DANE!C79</f>
        <v>71</v>
      </c>
      <c r="B85" s="74">
        <f t="shared" si="5"/>
        <v>71</v>
      </c>
      <c r="C85" s="167" t="str">
        <f>IF(OR(DANE!D79="",DANE!G79=0,DANE!R79=DANE!$A$33,DANE!R79=DANE!$A$34,DANE!R79=DANE!$A$35,DANE!R79=DANE!$A$36),"",DANE!D79)</f>
        <v/>
      </c>
      <c r="D85" s="169" t="str">
        <f>IF(C85="","",DANE!O79)</f>
        <v/>
      </c>
      <c r="E85" s="214" t="str">
        <f>IF(C85="","",DANE!W79)</f>
        <v/>
      </c>
      <c r="F85" s="215" t="str">
        <f>IF(C85="","",DANE!Y79)</f>
        <v/>
      </c>
      <c r="G85" s="226" t="str">
        <f>IF(C85="","",DANE!P79)</f>
        <v/>
      </c>
      <c r="H85" s="227" t="str">
        <f>IF(C85="","",DANE!Q79)</f>
        <v/>
      </c>
      <c r="I85" s="68" t="str">
        <f>IF(C85="","",DANE!AB79)</f>
        <v/>
      </c>
      <c r="J85" s="228" t="str">
        <f>IF(C85="","",DANE!AC79)</f>
        <v/>
      </c>
      <c r="K85" s="229" t="str">
        <f>IF(C85="","",DANE!AD79)</f>
        <v/>
      </c>
      <c r="L85" s="220" t="str">
        <f ca="1">IF(OR(C85="",DANE!AI79=""),"",DANE!AI79)</f>
        <v/>
      </c>
      <c r="M85" s="230" t="str">
        <f>IF(OR(C85="",DANE!AJ79=""),"",DANE!AJ79)</f>
        <v/>
      </c>
      <c r="N85" s="231" t="str">
        <f>IF(OR(C85="",DANE!AK79=""),"",DANE!AK79)</f>
        <v/>
      </c>
      <c r="O85" s="232" t="str">
        <f>IF(OR(C85="",DANE!AM79=0),"",DANE!AM79)</f>
        <v/>
      </c>
      <c r="P85" s="231" t="str">
        <f>IF(OR(C85="",DANE!AO79=""),"",DANE!AO79)</f>
        <v/>
      </c>
      <c r="Q85" s="233" t="str">
        <f>IF(OR(C85="",DANE!AQ79=0),"",DANE!AQ79)</f>
        <v/>
      </c>
      <c r="R85" s="234" t="str">
        <f>IF(OR(C85="",DANE!AS79=""),"",DANE!AS79)</f>
        <v/>
      </c>
      <c r="S85" s="233" t="str">
        <f>IF(OR(C85="",DANE!AU79=0),"",DANE!AU79)</f>
        <v/>
      </c>
      <c r="T85" s="225" t="str">
        <f>IF(OR(E85="",DANE!AW79=""),"",DANE!AW79)</f>
        <v/>
      </c>
      <c r="U85" s="224" t="str">
        <f>IF(OR(E85="",DANE!AY79=0),"",DANE!AY79)</f>
        <v/>
      </c>
      <c r="V85" s="231" t="str">
        <f>IF(OR(C85="",DANE!BC79=""),"",DANE!BC79)</f>
        <v/>
      </c>
      <c r="W85" s="233" t="str">
        <f>IF(OR(C85="",DANE!BE79=0),"",DANE!BE79)</f>
        <v/>
      </c>
      <c r="X85" s="231" t="str">
        <f>IF(OR(C85="",DANE!BG79=""),"",DANE!BG79)</f>
        <v/>
      </c>
      <c r="Y85" s="233" t="str">
        <f>IF(OR(C85="",DANE!BI79=0),"",DANE!BI79)</f>
        <v/>
      </c>
      <c r="Z85" s="222" t="str">
        <f>IF(OR(C85="",DANE!BK79=""),"",DANE!BK79)</f>
        <v/>
      </c>
      <c r="AA85" s="224" t="str">
        <f>IF(OR(C85="",DANE!BM79=0),"",DANE!BM79)</f>
        <v/>
      </c>
      <c r="AB85" s="225" t="str">
        <f>IF(OR(C85="",DANE!BO79=""),"",DANE!BO79)</f>
        <v/>
      </c>
      <c r="AC85" s="224" t="str">
        <f>IF(OR(C85="",DANE!BQ79=0),"",DANE!BQ79)</f>
        <v/>
      </c>
      <c r="AD85" s="222" t="str">
        <f>IF(OR(G85="",DANE!BS79=""),"",DANE!BS79)</f>
        <v/>
      </c>
      <c r="AE85" s="224" t="str">
        <f>IF(OR(G85="",DANE!BU79=0),"",DANE!BU79)</f>
        <v/>
      </c>
      <c r="AF85" s="225" t="str">
        <f>IF(OR(G85="",DANE!BW79=""),"",DANE!BW79)</f>
        <v/>
      </c>
      <c r="AG85" s="224" t="str">
        <f>IF(OR(G85="",DANE!BY79=0),"",DANE!BY79)</f>
        <v/>
      </c>
      <c r="AH85" s="225" t="str">
        <f>IF(OR(I85="",DANE!CA79=""),"",DANE!CA79)</f>
        <v/>
      </c>
      <c r="AI85" s="224" t="str">
        <f>IF(OR(I85="",DANE!CC79=0),"",DANE!CC79)</f>
        <v/>
      </c>
    </row>
    <row r="86" spans="1:35" s="36" customFormat="1" x14ac:dyDescent="0.2">
      <c r="A86" s="37">
        <f>DANE!C80</f>
        <v>72</v>
      </c>
      <c r="B86" s="74">
        <f t="shared" si="5"/>
        <v>72</v>
      </c>
      <c r="C86" s="167" t="str">
        <f>IF(OR(DANE!D80="",DANE!G80=0,DANE!R80=DANE!$A$33,DANE!R80=DANE!$A$34,DANE!R80=DANE!$A$35,DANE!R80=DANE!$A$36),"",DANE!D80)</f>
        <v/>
      </c>
      <c r="D86" s="169" t="str">
        <f>IF(C86="","",DANE!O80)</f>
        <v/>
      </c>
      <c r="E86" s="214" t="str">
        <f>IF(C86="","",DANE!W80)</f>
        <v/>
      </c>
      <c r="F86" s="215" t="str">
        <f>IF(C86="","",DANE!Y80)</f>
        <v/>
      </c>
      <c r="G86" s="226" t="str">
        <f>IF(C86="","",DANE!P80)</f>
        <v/>
      </c>
      <c r="H86" s="227" t="str">
        <f>IF(C86="","",DANE!Q80)</f>
        <v/>
      </c>
      <c r="I86" s="68" t="str">
        <f>IF(C86="","",DANE!AB80)</f>
        <v/>
      </c>
      <c r="J86" s="228" t="str">
        <f>IF(C86="","",DANE!AC80)</f>
        <v/>
      </c>
      <c r="K86" s="229" t="str">
        <f>IF(C86="","",DANE!AD80)</f>
        <v/>
      </c>
      <c r="L86" s="220" t="str">
        <f ca="1">IF(OR(C86="",DANE!AI80=""),"",DANE!AI80)</f>
        <v/>
      </c>
      <c r="M86" s="230" t="str">
        <f>IF(OR(C86="",DANE!AJ80=""),"",DANE!AJ80)</f>
        <v/>
      </c>
      <c r="N86" s="231" t="str">
        <f>IF(OR(C86="",DANE!AK80=""),"",DANE!AK80)</f>
        <v/>
      </c>
      <c r="O86" s="232" t="str">
        <f>IF(OR(C86="",DANE!AM80=0),"",DANE!AM80)</f>
        <v/>
      </c>
      <c r="P86" s="231" t="str">
        <f>IF(OR(C86="",DANE!AO80=""),"",DANE!AO80)</f>
        <v/>
      </c>
      <c r="Q86" s="233" t="str">
        <f>IF(OR(C86="",DANE!AQ80=0),"",DANE!AQ80)</f>
        <v/>
      </c>
      <c r="R86" s="234" t="str">
        <f>IF(OR(C86="",DANE!AS80=""),"",DANE!AS80)</f>
        <v/>
      </c>
      <c r="S86" s="233" t="str">
        <f>IF(OR(C86="",DANE!AU80=0),"",DANE!AU80)</f>
        <v/>
      </c>
      <c r="T86" s="225" t="str">
        <f>IF(OR(E86="",DANE!AW80=""),"",DANE!AW80)</f>
        <v/>
      </c>
      <c r="U86" s="224" t="str">
        <f>IF(OR(E86="",DANE!AY80=0),"",DANE!AY80)</f>
        <v/>
      </c>
      <c r="V86" s="231" t="str">
        <f>IF(OR(C86="",DANE!BC80=""),"",DANE!BC80)</f>
        <v/>
      </c>
      <c r="W86" s="233" t="str">
        <f>IF(OR(C86="",DANE!BE80=0),"",DANE!BE80)</f>
        <v/>
      </c>
      <c r="X86" s="231" t="str">
        <f>IF(OR(C86="",DANE!BG80=""),"",DANE!BG80)</f>
        <v/>
      </c>
      <c r="Y86" s="233" t="str">
        <f>IF(OR(C86="",DANE!BI80=0),"",DANE!BI80)</f>
        <v/>
      </c>
      <c r="Z86" s="222" t="str">
        <f>IF(OR(C86="",DANE!BK80=""),"",DANE!BK80)</f>
        <v/>
      </c>
      <c r="AA86" s="224" t="str">
        <f>IF(OR(C86="",DANE!BM80=0),"",DANE!BM80)</f>
        <v/>
      </c>
      <c r="AB86" s="225" t="str">
        <f>IF(OR(C86="",DANE!BO80=""),"",DANE!BO80)</f>
        <v/>
      </c>
      <c r="AC86" s="224" t="str">
        <f>IF(OR(C86="",DANE!BQ80=0),"",DANE!BQ80)</f>
        <v/>
      </c>
      <c r="AD86" s="222" t="str">
        <f>IF(OR(G86="",DANE!BS80=""),"",DANE!BS80)</f>
        <v/>
      </c>
      <c r="AE86" s="224" t="str">
        <f>IF(OR(G86="",DANE!BU80=0),"",DANE!BU80)</f>
        <v/>
      </c>
      <c r="AF86" s="225" t="str">
        <f>IF(OR(G86="",DANE!BW80=""),"",DANE!BW80)</f>
        <v/>
      </c>
      <c r="AG86" s="224" t="str">
        <f>IF(OR(G86="",DANE!BY80=0),"",DANE!BY80)</f>
        <v/>
      </c>
      <c r="AH86" s="225" t="str">
        <f>IF(OR(I86="",DANE!CA80=""),"",DANE!CA80)</f>
        <v/>
      </c>
      <c r="AI86" s="224" t="str">
        <f>IF(OR(I86="",DANE!CC80=0),"",DANE!CC80)</f>
        <v/>
      </c>
    </row>
    <row r="87" spans="1:35" s="36" customFormat="1" x14ac:dyDescent="0.2">
      <c r="A87" s="37">
        <f>DANE!C81</f>
        <v>73</v>
      </c>
      <c r="B87" s="74">
        <f t="shared" si="5"/>
        <v>73</v>
      </c>
      <c r="C87" s="167" t="str">
        <f>IF(OR(DANE!D81="",DANE!G81=0,DANE!R81=DANE!$A$33,DANE!R81=DANE!$A$34,DANE!R81=DANE!$A$35,DANE!R81=DANE!$A$36),"",DANE!D81)</f>
        <v/>
      </c>
      <c r="D87" s="169" t="str">
        <f>IF(C87="","",DANE!O81)</f>
        <v/>
      </c>
      <c r="E87" s="214" t="str">
        <f>IF(C87="","",DANE!W81)</f>
        <v/>
      </c>
      <c r="F87" s="215" t="str">
        <f>IF(C87="","",DANE!Y81)</f>
        <v/>
      </c>
      <c r="G87" s="226" t="str">
        <f>IF(C87="","",DANE!P81)</f>
        <v/>
      </c>
      <c r="H87" s="227" t="str">
        <f>IF(C87="","",DANE!Q81)</f>
        <v/>
      </c>
      <c r="I87" s="68" t="str">
        <f>IF(C87="","",DANE!AB81)</f>
        <v/>
      </c>
      <c r="J87" s="228" t="str">
        <f>IF(C87="","",DANE!AC81)</f>
        <v/>
      </c>
      <c r="K87" s="229" t="str">
        <f>IF(C87="","",DANE!AD81)</f>
        <v/>
      </c>
      <c r="L87" s="220" t="str">
        <f ca="1">IF(OR(C87="",DANE!AI81=""),"",DANE!AI81)</f>
        <v/>
      </c>
      <c r="M87" s="230" t="str">
        <f>IF(OR(C87="",DANE!AJ81=""),"",DANE!AJ81)</f>
        <v/>
      </c>
      <c r="N87" s="231" t="str">
        <f>IF(OR(C87="",DANE!AK81=""),"",DANE!AK81)</f>
        <v/>
      </c>
      <c r="O87" s="232" t="str">
        <f>IF(OR(C87="",DANE!AM81=0),"",DANE!AM81)</f>
        <v/>
      </c>
      <c r="P87" s="231" t="str">
        <f>IF(OR(C87="",DANE!AO81=""),"",DANE!AO81)</f>
        <v/>
      </c>
      <c r="Q87" s="233" t="str">
        <f>IF(OR(C87="",DANE!AQ81=0),"",DANE!AQ81)</f>
        <v/>
      </c>
      <c r="R87" s="234" t="str">
        <f>IF(OR(C87="",DANE!AS81=""),"",DANE!AS81)</f>
        <v/>
      </c>
      <c r="S87" s="233" t="str">
        <f>IF(OR(C87="",DANE!AU81=0),"",DANE!AU81)</f>
        <v/>
      </c>
      <c r="T87" s="225" t="str">
        <f>IF(OR(E87="",DANE!AW81=""),"",DANE!AW81)</f>
        <v/>
      </c>
      <c r="U87" s="224" t="str">
        <f>IF(OR(E87="",DANE!AY81=0),"",DANE!AY81)</f>
        <v/>
      </c>
      <c r="V87" s="231" t="str">
        <f>IF(OR(C87="",DANE!BC81=""),"",DANE!BC81)</f>
        <v/>
      </c>
      <c r="W87" s="233" t="str">
        <f>IF(OR(C87="",DANE!BE81=0),"",DANE!BE81)</f>
        <v/>
      </c>
      <c r="X87" s="231" t="str">
        <f>IF(OR(C87="",DANE!BG81=""),"",DANE!BG81)</f>
        <v/>
      </c>
      <c r="Y87" s="233" t="str">
        <f>IF(OR(C87="",DANE!BI81=0),"",DANE!BI81)</f>
        <v/>
      </c>
      <c r="Z87" s="222" t="str">
        <f>IF(OR(C87="",DANE!BK81=""),"",DANE!BK81)</f>
        <v/>
      </c>
      <c r="AA87" s="224" t="str">
        <f>IF(OR(C87="",DANE!BM81=0),"",DANE!BM81)</f>
        <v/>
      </c>
      <c r="AB87" s="225" t="str">
        <f>IF(OR(C87="",DANE!BO81=""),"",DANE!BO81)</f>
        <v/>
      </c>
      <c r="AC87" s="224" t="str">
        <f>IF(OR(C87="",DANE!BQ81=0),"",DANE!BQ81)</f>
        <v/>
      </c>
      <c r="AD87" s="222" t="str">
        <f>IF(OR(G87="",DANE!BS81=""),"",DANE!BS81)</f>
        <v/>
      </c>
      <c r="AE87" s="224" t="str">
        <f>IF(OR(G87="",DANE!BU81=0),"",DANE!BU81)</f>
        <v/>
      </c>
      <c r="AF87" s="225" t="str">
        <f>IF(OR(G87="",DANE!BW81=""),"",DANE!BW81)</f>
        <v/>
      </c>
      <c r="AG87" s="224" t="str">
        <f>IF(OR(G87="",DANE!BY81=0),"",DANE!BY81)</f>
        <v/>
      </c>
      <c r="AH87" s="225" t="str">
        <f>IF(OR(I87="",DANE!CA81=""),"",DANE!CA81)</f>
        <v/>
      </c>
      <c r="AI87" s="224" t="str">
        <f>IF(OR(I87="",DANE!CC81=0),"",DANE!CC81)</f>
        <v/>
      </c>
    </row>
    <row r="88" spans="1:35" s="36" customFormat="1" x14ac:dyDescent="0.2">
      <c r="A88" s="37">
        <f>DANE!C82</f>
        <v>74</v>
      </c>
      <c r="B88" s="74">
        <f t="shared" si="5"/>
        <v>74</v>
      </c>
      <c r="C88" s="167" t="str">
        <f>IF(OR(DANE!D82="",DANE!G82=0,DANE!R82=DANE!$A$33,DANE!R82=DANE!$A$34,DANE!R82=DANE!$A$35,DANE!R82=DANE!$A$36),"",DANE!D82)</f>
        <v/>
      </c>
      <c r="D88" s="169" t="str">
        <f>IF(C88="","",DANE!O82)</f>
        <v/>
      </c>
      <c r="E88" s="214" t="str">
        <f>IF(C88="","",DANE!W82)</f>
        <v/>
      </c>
      <c r="F88" s="215" t="str">
        <f>IF(C88="","",DANE!Y82)</f>
        <v/>
      </c>
      <c r="G88" s="226" t="str">
        <f>IF(C88="","",DANE!P82)</f>
        <v/>
      </c>
      <c r="H88" s="227" t="str">
        <f>IF(C88="","",DANE!Q82)</f>
        <v/>
      </c>
      <c r="I88" s="68" t="str">
        <f>IF(C88="","",DANE!AB82)</f>
        <v/>
      </c>
      <c r="J88" s="228" t="str">
        <f>IF(C88="","",DANE!AC82)</f>
        <v/>
      </c>
      <c r="K88" s="229" t="str">
        <f>IF(C88="","",DANE!AD82)</f>
        <v/>
      </c>
      <c r="L88" s="220" t="str">
        <f ca="1">IF(OR(C88="",DANE!AI82=""),"",DANE!AI82)</f>
        <v/>
      </c>
      <c r="M88" s="230" t="str">
        <f>IF(OR(C88="",DANE!AJ82=""),"",DANE!AJ82)</f>
        <v/>
      </c>
      <c r="N88" s="231" t="str">
        <f>IF(OR(C88="",DANE!AK82=""),"",DANE!AK82)</f>
        <v/>
      </c>
      <c r="O88" s="232" t="str">
        <f>IF(OR(C88="",DANE!AM82=0),"",DANE!AM82)</f>
        <v/>
      </c>
      <c r="P88" s="231" t="str">
        <f>IF(OR(C88="",DANE!AO82=""),"",DANE!AO82)</f>
        <v/>
      </c>
      <c r="Q88" s="233" t="str">
        <f>IF(OR(C88="",DANE!AQ82=0),"",DANE!AQ82)</f>
        <v/>
      </c>
      <c r="R88" s="234" t="str">
        <f>IF(OR(C88="",DANE!AS82=""),"",DANE!AS82)</f>
        <v/>
      </c>
      <c r="S88" s="233" t="str">
        <f>IF(OR(C88="",DANE!AU82=0),"",DANE!AU82)</f>
        <v/>
      </c>
      <c r="T88" s="225" t="str">
        <f>IF(OR(E88="",DANE!AW82=""),"",DANE!AW82)</f>
        <v/>
      </c>
      <c r="U88" s="224" t="str">
        <f>IF(OR(E88="",DANE!AY82=0),"",DANE!AY82)</f>
        <v/>
      </c>
      <c r="V88" s="231" t="str">
        <f>IF(OR(C88="",DANE!BC82=""),"",DANE!BC82)</f>
        <v/>
      </c>
      <c r="W88" s="233" t="str">
        <f>IF(OR(C88="",DANE!BE82=0),"",DANE!BE82)</f>
        <v/>
      </c>
      <c r="X88" s="231" t="str">
        <f>IF(OR(C88="",DANE!BG82=""),"",DANE!BG82)</f>
        <v/>
      </c>
      <c r="Y88" s="233" t="str">
        <f>IF(OR(C88="",DANE!BI82=0),"",DANE!BI82)</f>
        <v/>
      </c>
      <c r="Z88" s="222" t="str">
        <f>IF(OR(C88="",DANE!BK82=""),"",DANE!BK82)</f>
        <v/>
      </c>
      <c r="AA88" s="224" t="str">
        <f>IF(OR(C88="",DANE!BM82=0),"",DANE!BM82)</f>
        <v/>
      </c>
      <c r="AB88" s="225" t="str">
        <f>IF(OR(C88="",DANE!BO82=""),"",DANE!BO82)</f>
        <v/>
      </c>
      <c r="AC88" s="224" t="str">
        <f>IF(OR(C88="",DANE!BQ82=0),"",DANE!BQ82)</f>
        <v/>
      </c>
      <c r="AD88" s="222" t="str">
        <f>IF(OR(G88="",DANE!BS82=""),"",DANE!BS82)</f>
        <v/>
      </c>
      <c r="AE88" s="224" t="str">
        <f>IF(OR(G88="",DANE!BU82=0),"",DANE!BU82)</f>
        <v/>
      </c>
      <c r="AF88" s="225" t="str">
        <f>IF(OR(G88="",DANE!BW82=""),"",DANE!BW82)</f>
        <v/>
      </c>
      <c r="AG88" s="224" t="str">
        <f>IF(OR(G88="",DANE!BY82=0),"",DANE!BY82)</f>
        <v/>
      </c>
      <c r="AH88" s="225" t="str">
        <f>IF(OR(I88="",DANE!CA82=""),"",DANE!CA82)</f>
        <v/>
      </c>
      <c r="AI88" s="224" t="str">
        <f>IF(OR(I88="",DANE!CC82=0),"",DANE!CC82)</f>
        <v/>
      </c>
    </row>
    <row r="89" spans="1:35" s="36" customFormat="1" x14ac:dyDescent="0.2">
      <c r="A89" s="37">
        <f>DANE!C83</f>
        <v>75</v>
      </c>
      <c r="B89" s="74">
        <f t="shared" si="5"/>
        <v>75</v>
      </c>
      <c r="C89" s="167" t="str">
        <f>IF(OR(DANE!D83="",DANE!G83=0,DANE!R83=DANE!$A$33,DANE!R83=DANE!$A$34,DANE!R83=DANE!$A$35,DANE!R83=DANE!$A$36),"",DANE!D83)</f>
        <v/>
      </c>
      <c r="D89" s="169" t="str">
        <f>IF(C89="","",DANE!O83)</f>
        <v/>
      </c>
      <c r="E89" s="214" t="str">
        <f>IF(C89="","",DANE!W83)</f>
        <v/>
      </c>
      <c r="F89" s="215" t="str">
        <f>IF(C89="","",DANE!Y83)</f>
        <v/>
      </c>
      <c r="G89" s="226" t="str">
        <f>IF(C89="","",DANE!P83)</f>
        <v/>
      </c>
      <c r="H89" s="227" t="str">
        <f>IF(C89="","",DANE!Q83)</f>
        <v/>
      </c>
      <c r="I89" s="68" t="str">
        <f>IF(C89="","",DANE!AB83)</f>
        <v/>
      </c>
      <c r="J89" s="228" t="str">
        <f>IF(C89="","",DANE!AC83)</f>
        <v/>
      </c>
      <c r="K89" s="229" t="str">
        <f>IF(C89="","",DANE!AD83)</f>
        <v/>
      </c>
      <c r="L89" s="220" t="str">
        <f ca="1">IF(OR(C89="",DANE!AI83=""),"",DANE!AI83)</f>
        <v/>
      </c>
      <c r="M89" s="230" t="str">
        <f>IF(OR(C89="",DANE!AJ83=""),"",DANE!AJ83)</f>
        <v/>
      </c>
      <c r="N89" s="231" t="str">
        <f>IF(OR(C89="",DANE!AK83=""),"",DANE!AK83)</f>
        <v/>
      </c>
      <c r="O89" s="232" t="str">
        <f>IF(OR(C89="",DANE!AM83=0),"",DANE!AM83)</f>
        <v/>
      </c>
      <c r="P89" s="231" t="str">
        <f>IF(OR(C89="",DANE!AO83=""),"",DANE!AO83)</f>
        <v/>
      </c>
      <c r="Q89" s="233" t="str">
        <f>IF(OR(C89="",DANE!AQ83=0),"",DANE!AQ83)</f>
        <v/>
      </c>
      <c r="R89" s="234" t="str">
        <f>IF(OR(C89="",DANE!AS83=""),"",DANE!AS83)</f>
        <v/>
      </c>
      <c r="S89" s="233" t="str">
        <f>IF(OR(C89="",DANE!AU83=0),"",DANE!AU83)</f>
        <v/>
      </c>
      <c r="T89" s="225" t="str">
        <f>IF(OR(E89="",DANE!AW83=""),"",DANE!AW83)</f>
        <v/>
      </c>
      <c r="U89" s="224" t="str">
        <f>IF(OR(E89="",DANE!AY83=0),"",DANE!AY83)</f>
        <v/>
      </c>
      <c r="V89" s="231" t="str">
        <f>IF(OR(C89="",DANE!BC83=""),"",DANE!BC83)</f>
        <v/>
      </c>
      <c r="W89" s="233" t="str">
        <f>IF(OR(C89="",DANE!BE83=0),"",DANE!BE83)</f>
        <v/>
      </c>
      <c r="X89" s="231" t="str">
        <f>IF(OR(C89="",DANE!BG83=""),"",DANE!BG83)</f>
        <v/>
      </c>
      <c r="Y89" s="233" t="str">
        <f>IF(OR(C89="",DANE!BI83=0),"",DANE!BI83)</f>
        <v/>
      </c>
      <c r="Z89" s="222" t="str">
        <f>IF(OR(C89="",DANE!BK83=""),"",DANE!BK83)</f>
        <v/>
      </c>
      <c r="AA89" s="224" t="str">
        <f>IF(OR(C89="",DANE!BM83=0),"",DANE!BM83)</f>
        <v/>
      </c>
      <c r="AB89" s="225" t="str">
        <f>IF(OR(C89="",DANE!BO83=""),"",DANE!BO83)</f>
        <v/>
      </c>
      <c r="AC89" s="224" t="str">
        <f>IF(OR(C89="",DANE!BQ83=0),"",DANE!BQ83)</f>
        <v/>
      </c>
      <c r="AD89" s="222" t="str">
        <f>IF(OR(G89="",DANE!BS83=""),"",DANE!BS83)</f>
        <v/>
      </c>
      <c r="AE89" s="224" t="str">
        <f>IF(OR(G89="",DANE!BU83=0),"",DANE!BU83)</f>
        <v/>
      </c>
      <c r="AF89" s="225" t="str">
        <f>IF(OR(G89="",DANE!BW83=""),"",DANE!BW83)</f>
        <v/>
      </c>
      <c r="AG89" s="224" t="str">
        <f>IF(OR(G89="",DANE!BY83=0),"",DANE!BY83)</f>
        <v/>
      </c>
      <c r="AH89" s="225" t="str">
        <f>IF(OR(I89="",DANE!CA83=""),"",DANE!CA83)</f>
        <v/>
      </c>
      <c r="AI89" s="224" t="str">
        <f>IF(OR(I89="",DANE!CC83=0),"",DANE!CC83)</f>
        <v/>
      </c>
    </row>
    <row r="90" spans="1:35" s="36" customFormat="1" x14ac:dyDescent="0.2">
      <c r="A90" s="37">
        <f>DANE!C84</f>
        <v>76</v>
      </c>
      <c r="B90" s="74">
        <f t="shared" si="5"/>
        <v>76</v>
      </c>
      <c r="C90" s="167" t="str">
        <f>IF(OR(DANE!D84="",DANE!G84=0,DANE!R84=DANE!$A$33,DANE!R84=DANE!$A$34,DANE!R84=DANE!$A$35,DANE!R84=DANE!$A$36),"",DANE!D84)</f>
        <v/>
      </c>
      <c r="D90" s="169" t="str">
        <f>IF(C90="","",DANE!O84)</f>
        <v/>
      </c>
      <c r="E90" s="214" t="str">
        <f>IF(C90="","",DANE!W84)</f>
        <v/>
      </c>
      <c r="F90" s="215" t="str">
        <f>IF(C90="","",DANE!Y84)</f>
        <v/>
      </c>
      <c r="G90" s="226" t="str">
        <f>IF(C90="","",DANE!P84)</f>
        <v/>
      </c>
      <c r="H90" s="227" t="str">
        <f>IF(C90="","",DANE!Q84)</f>
        <v/>
      </c>
      <c r="I90" s="68" t="str">
        <f>IF(C90="","",DANE!AB84)</f>
        <v/>
      </c>
      <c r="J90" s="228" t="str">
        <f>IF(C90="","",DANE!AC84)</f>
        <v/>
      </c>
      <c r="K90" s="229" t="str">
        <f>IF(C90="","",DANE!AD84)</f>
        <v/>
      </c>
      <c r="L90" s="220" t="str">
        <f ca="1">IF(OR(C90="",DANE!AI84=""),"",DANE!AI84)</f>
        <v/>
      </c>
      <c r="M90" s="230" t="str">
        <f>IF(OR(C90="",DANE!AJ84=""),"",DANE!AJ84)</f>
        <v/>
      </c>
      <c r="N90" s="231" t="str">
        <f>IF(OR(C90="",DANE!AK84=""),"",DANE!AK84)</f>
        <v/>
      </c>
      <c r="O90" s="232" t="str">
        <f>IF(OR(C90="",DANE!AM84=0),"",DANE!AM84)</f>
        <v/>
      </c>
      <c r="P90" s="231" t="str">
        <f>IF(OR(C90="",DANE!AO84=""),"",DANE!AO84)</f>
        <v/>
      </c>
      <c r="Q90" s="233" t="str">
        <f>IF(OR(C90="",DANE!AQ84=0),"",DANE!AQ84)</f>
        <v/>
      </c>
      <c r="R90" s="234" t="str">
        <f>IF(OR(C90="",DANE!AS84=""),"",DANE!AS84)</f>
        <v/>
      </c>
      <c r="S90" s="233" t="str">
        <f>IF(OR(C90="",DANE!AU84=0),"",DANE!AU84)</f>
        <v/>
      </c>
      <c r="T90" s="225" t="str">
        <f>IF(OR(E90="",DANE!AW84=""),"",DANE!AW84)</f>
        <v/>
      </c>
      <c r="U90" s="224" t="str">
        <f>IF(OR(E90="",DANE!AY84=0),"",DANE!AY84)</f>
        <v/>
      </c>
      <c r="V90" s="231" t="str">
        <f>IF(OR(C90="",DANE!BC84=""),"",DANE!BC84)</f>
        <v/>
      </c>
      <c r="W90" s="233" t="str">
        <f>IF(OR(C90="",DANE!BE84=0),"",DANE!BE84)</f>
        <v/>
      </c>
      <c r="X90" s="231" t="str">
        <f>IF(OR(C90="",DANE!BG84=""),"",DANE!BG84)</f>
        <v/>
      </c>
      <c r="Y90" s="233" t="str">
        <f>IF(OR(C90="",DANE!BI84=0),"",DANE!BI84)</f>
        <v/>
      </c>
      <c r="Z90" s="222" t="str">
        <f>IF(OR(C90="",DANE!BK84=""),"",DANE!BK84)</f>
        <v/>
      </c>
      <c r="AA90" s="224" t="str">
        <f>IF(OR(C90="",DANE!BM84=0),"",DANE!BM84)</f>
        <v/>
      </c>
      <c r="AB90" s="225" t="str">
        <f>IF(OR(C90="",DANE!BO84=""),"",DANE!BO84)</f>
        <v/>
      </c>
      <c r="AC90" s="224" t="str">
        <f>IF(OR(C90="",DANE!BQ84=0),"",DANE!BQ84)</f>
        <v/>
      </c>
      <c r="AD90" s="222" t="str">
        <f>IF(OR(G90="",DANE!BS84=""),"",DANE!BS84)</f>
        <v/>
      </c>
      <c r="AE90" s="224" t="str">
        <f>IF(OR(G90="",DANE!BU84=0),"",DANE!BU84)</f>
        <v/>
      </c>
      <c r="AF90" s="225" t="str">
        <f>IF(OR(G90="",DANE!BW84=""),"",DANE!BW84)</f>
        <v/>
      </c>
      <c r="AG90" s="224" t="str">
        <f>IF(OR(G90="",DANE!BY84=0),"",DANE!BY84)</f>
        <v/>
      </c>
      <c r="AH90" s="225" t="str">
        <f>IF(OR(I90="",DANE!CA84=""),"",DANE!CA84)</f>
        <v/>
      </c>
      <c r="AI90" s="224" t="str">
        <f>IF(OR(I90="",DANE!CC84=0),"",DANE!CC84)</f>
        <v/>
      </c>
    </row>
    <row r="91" spans="1:35" s="36" customFormat="1" x14ac:dyDescent="0.2">
      <c r="A91" s="37">
        <f>DANE!C85</f>
        <v>77</v>
      </c>
      <c r="B91" s="74">
        <f t="shared" si="5"/>
        <v>77</v>
      </c>
      <c r="C91" s="167" t="str">
        <f>IF(OR(DANE!D85="",DANE!G85=0,DANE!R85=DANE!$A$33,DANE!R85=DANE!$A$34,DANE!R85=DANE!$A$35,DANE!R85=DANE!$A$36),"",DANE!D85)</f>
        <v/>
      </c>
      <c r="D91" s="169" t="str">
        <f>IF(C91="","",DANE!O85)</f>
        <v/>
      </c>
      <c r="E91" s="214" t="str">
        <f>IF(C91="","",DANE!W85)</f>
        <v/>
      </c>
      <c r="F91" s="215" t="str">
        <f>IF(C91="","",DANE!Y85)</f>
        <v/>
      </c>
      <c r="G91" s="226" t="str">
        <f>IF(C91="","",DANE!P85)</f>
        <v/>
      </c>
      <c r="H91" s="227" t="str">
        <f>IF(C91="","",DANE!Q85)</f>
        <v/>
      </c>
      <c r="I91" s="68" t="str">
        <f>IF(C91="","",DANE!AB85)</f>
        <v/>
      </c>
      <c r="J91" s="228" t="str">
        <f>IF(C91="","",DANE!AC85)</f>
        <v/>
      </c>
      <c r="K91" s="229" t="str">
        <f>IF(C91="","",DANE!AD85)</f>
        <v/>
      </c>
      <c r="L91" s="220" t="str">
        <f ca="1">IF(OR(C91="",DANE!AI85=""),"",DANE!AI85)</f>
        <v/>
      </c>
      <c r="M91" s="230" t="str">
        <f>IF(OR(C91="",DANE!AJ85=""),"",DANE!AJ85)</f>
        <v/>
      </c>
      <c r="N91" s="231" t="str">
        <f>IF(OR(C91="",DANE!AK85=""),"",DANE!AK85)</f>
        <v/>
      </c>
      <c r="O91" s="232" t="str">
        <f>IF(OR(C91="",DANE!AM85=0),"",DANE!AM85)</f>
        <v/>
      </c>
      <c r="P91" s="231" t="str">
        <f>IF(OR(C91="",DANE!AO85=""),"",DANE!AO85)</f>
        <v/>
      </c>
      <c r="Q91" s="233" t="str">
        <f>IF(OR(C91="",DANE!AQ85=0),"",DANE!AQ85)</f>
        <v/>
      </c>
      <c r="R91" s="234" t="str">
        <f>IF(OR(C91="",DANE!AS85=""),"",DANE!AS85)</f>
        <v/>
      </c>
      <c r="S91" s="233" t="str">
        <f>IF(OR(C91="",DANE!AU85=0),"",DANE!AU85)</f>
        <v/>
      </c>
      <c r="T91" s="225" t="str">
        <f>IF(OR(E91="",DANE!AW85=""),"",DANE!AW85)</f>
        <v/>
      </c>
      <c r="U91" s="224" t="str">
        <f>IF(OR(E91="",DANE!AY85=0),"",DANE!AY85)</f>
        <v/>
      </c>
      <c r="V91" s="231" t="str">
        <f>IF(OR(C91="",DANE!BC85=""),"",DANE!BC85)</f>
        <v/>
      </c>
      <c r="W91" s="233" t="str">
        <f>IF(OR(C91="",DANE!BE85=0),"",DANE!BE85)</f>
        <v/>
      </c>
      <c r="X91" s="231" t="str">
        <f>IF(OR(C91="",DANE!BG85=""),"",DANE!BG85)</f>
        <v/>
      </c>
      <c r="Y91" s="233" t="str">
        <f>IF(OR(C91="",DANE!BI85=0),"",DANE!BI85)</f>
        <v/>
      </c>
      <c r="Z91" s="222" t="str">
        <f>IF(OR(C91="",DANE!BK85=""),"",DANE!BK85)</f>
        <v/>
      </c>
      <c r="AA91" s="224" t="str">
        <f>IF(OR(C91="",DANE!BM85=0),"",DANE!BM85)</f>
        <v/>
      </c>
      <c r="AB91" s="225" t="str">
        <f>IF(OR(C91="",DANE!BO85=""),"",DANE!BO85)</f>
        <v/>
      </c>
      <c r="AC91" s="224" t="str">
        <f>IF(OR(C91="",DANE!BQ85=0),"",DANE!BQ85)</f>
        <v/>
      </c>
      <c r="AD91" s="222" t="str">
        <f>IF(OR(G91="",DANE!BS85=""),"",DANE!BS85)</f>
        <v/>
      </c>
      <c r="AE91" s="224" t="str">
        <f>IF(OR(G91="",DANE!BU85=0),"",DANE!BU85)</f>
        <v/>
      </c>
      <c r="AF91" s="225" t="str">
        <f>IF(OR(G91="",DANE!BW85=""),"",DANE!BW85)</f>
        <v/>
      </c>
      <c r="AG91" s="224" t="str">
        <f>IF(OR(G91="",DANE!BY85=0),"",DANE!BY85)</f>
        <v/>
      </c>
      <c r="AH91" s="225" t="str">
        <f>IF(OR(I91="",DANE!CA85=""),"",DANE!CA85)</f>
        <v/>
      </c>
      <c r="AI91" s="224" t="str">
        <f>IF(OR(I91="",DANE!CC85=0),"",DANE!CC85)</f>
        <v/>
      </c>
    </row>
    <row r="92" spans="1:35" s="36" customFormat="1" x14ac:dyDescent="0.2">
      <c r="A92" s="37">
        <f>DANE!C86</f>
        <v>78</v>
      </c>
      <c r="B92" s="74">
        <f t="shared" si="5"/>
        <v>78</v>
      </c>
      <c r="C92" s="167" t="str">
        <f>IF(OR(DANE!D86="",DANE!G86=0,DANE!R86=DANE!$A$33,DANE!R86=DANE!$A$34,DANE!R86=DANE!$A$35,DANE!R86=DANE!$A$36),"",DANE!D86)</f>
        <v/>
      </c>
      <c r="D92" s="169" t="str">
        <f>IF(C92="","",DANE!O86)</f>
        <v/>
      </c>
      <c r="E92" s="214" t="str">
        <f>IF(C92="","",DANE!W86)</f>
        <v/>
      </c>
      <c r="F92" s="215" t="str">
        <f>IF(C92="","",DANE!Y86)</f>
        <v/>
      </c>
      <c r="G92" s="226" t="str">
        <f>IF(C92="","",DANE!P86)</f>
        <v/>
      </c>
      <c r="H92" s="227" t="str">
        <f>IF(C92="","",DANE!Q86)</f>
        <v/>
      </c>
      <c r="I92" s="68" t="str">
        <f>IF(C92="","",DANE!AB86)</f>
        <v/>
      </c>
      <c r="J92" s="228" t="str">
        <f>IF(C92="","",DANE!AC86)</f>
        <v/>
      </c>
      <c r="K92" s="229" t="str">
        <f>IF(C92="","",DANE!AD86)</f>
        <v/>
      </c>
      <c r="L92" s="220" t="str">
        <f ca="1">IF(OR(C92="",DANE!AI86=""),"",DANE!AI86)</f>
        <v/>
      </c>
      <c r="M92" s="230" t="str">
        <f>IF(OR(C92="",DANE!AJ86=""),"",DANE!AJ86)</f>
        <v/>
      </c>
      <c r="N92" s="231" t="str">
        <f>IF(OR(C92="",DANE!AK86=""),"",DANE!AK86)</f>
        <v/>
      </c>
      <c r="O92" s="232" t="str">
        <f>IF(OR(C92="",DANE!AM86=0),"",DANE!AM86)</f>
        <v/>
      </c>
      <c r="P92" s="231" t="str">
        <f>IF(OR(C92="",DANE!AO86=""),"",DANE!AO86)</f>
        <v/>
      </c>
      <c r="Q92" s="233" t="str">
        <f>IF(OR(C92="",DANE!AQ86=0),"",DANE!AQ86)</f>
        <v/>
      </c>
      <c r="R92" s="234" t="str">
        <f>IF(OR(C92="",DANE!AS86=""),"",DANE!AS86)</f>
        <v/>
      </c>
      <c r="S92" s="233" t="str">
        <f>IF(OR(C92="",DANE!AU86=0),"",DANE!AU86)</f>
        <v/>
      </c>
      <c r="T92" s="225" t="str">
        <f>IF(OR(E92="",DANE!AW86=""),"",DANE!AW86)</f>
        <v/>
      </c>
      <c r="U92" s="224" t="str">
        <f>IF(OR(E92="",DANE!AY86=0),"",DANE!AY86)</f>
        <v/>
      </c>
      <c r="V92" s="231" t="str">
        <f>IF(OR(C92="",DANE!BC86=""),"",DANE!BC86)</f>
        <v/>
      </c>
      <c r="W92" s="233" t="str">
        <f>IF(OR(C92="",DANE!BE86=0),"",DANE!BE86)</f>
        <v/>
      </c>
      <c r="X92" s="231" t="str">
        <f>IF(OR(C92="",DANE!BG86=""),"",DANE!BG86)</f>
        <v/>
      </c>
      <c r="Y92" s="233" t="str">
        <f>IF(OR(C92="",DANE!BI86=0),"",DANE!BI86)</f>
        <v/>
      </c>
      <c r="Z92" s="222" t="str">
        <f>IF(OR(C92="",DANE!BK86=""),"",DANE!BK86)</f>
        <v/>
      </c>
      <c r="AA92" s="224" t="str">
        <f>IF(OR(C92="",DANE!BM86=0),"",DANE!BM86)</f>
        <v/>
      </c>
      <c r="AB92" s="225" t="str">
        <f>IF(OR(C92="",DANE!BO86=""),"",DANE!BO86)</f>
        <v/>
      </c>
      <c r="AC92" s="224" t="str">
        <f>IF(OR(C92="",DANE!BQ86=0),"",DANE!BQ86)</f>
        <v/>
      </c>
      <c r="AD92" s="222" t="str">
        <f>IF(OR(G92="",DANE!BS86=""),"",DANE!BS86)</f>
        <v/>
      </c>
      <c r="AE92" s="224" t="str">
        <f>IF(OR(G92="",DANE!BU86=0),"",DANE!BU86)</f>
        <v/>
      </c>
      <c r="AF92" s="225" t="str">
        <f>IF(OR(G92="",DANE!BW86=""),"",DANE!BW86)</f>
        <v/>
      </c>
      <c r="AG92" s="224" t="str">
        <f>IF(OR(G92="",DANE!BY86=0),"",DANE!BY86)</f>
        <v/>
      </c>
      <c r="AH92" s="225" t="str">
        <f>IF(OR(I92="",DANE!CA86=""),"",DANE!CA86)</f>
        <v/>
      </c>
      <c r="AI92" s="224" t="str">
        <f>IF(OR(I92="",DANE!CC86=0),"",DANE!CC86)</f>
        <v/>
      </c>
    </row>
    <row r="93" spans="1:35" s="36" customFormat="1" x14ac:dyDescent="0.2">
      <c r="A93" s="37">
        <f>DANE!C87</f>
        <v>79</v>
      </c>
      <c r="B93" s="74">
        <f t="shared" si="5"/>
        <v>79</v>
      </c>
      <c r="C93" s="167" t="str">
        <f>IF(OR(DANE!D87="",DANE!G87=0,DANE!R87=DANE!$A$33,DANE!R87=DANE!$A$34,DANE!R87=DANE!$A$35,DANE!R87=DANE!$A$36),"",DANE!D87)</f>
        <v/>
      </c>
      <c r="D93" s="169" t="str">
        <f>IF(C93="","",DANE!O87)</f>
        <v/>
      </c>
      <c r="E93" s="214" t="str">
        <f>IF(C93="","",DANE!W87)</f>
        <v/>
      </c>
      <c r="F93" s="215" t="str">
        <f>IF(C93="","",DANE!Y87)</f>
        <v/>
      </c>
      <c r="G93" s="226" t="str">
        <f>IF(C93="","",DANE!P87)</f>
        <v/>
      </c>
      <c r="H93" s="227" t="str">
        <f>IF(C93="","",DANE!Q87)</f>
        <v/>
      </c>
      <c r="I93" s="68" t="str">
        <f>IF(C93="","",DANE!AB87)</f>
        <v/>
      </c>
      <c r="J93" s="228" t="str">
        <f>IF(C93="","",DANE!AC87)</f>
        <v/>
      </c>
      <c r="K93" s="229" t="str">
        <f>IF(C93="","",DANE!AD87)</f>
        <v/>
      </c>
      <c r="L93" s="220" t="str">
        <f ca="1">IF(OR(C93="",DANE!AI87=""),"",DANE!AI87)</f>
        <v/>
      </c>
      <c r="M93" s="230" t="str">
        <f>IF(OR(C93="",DANE!AJ87=""),"",DANE!AJ87)</f>
        <v/>
      </c>
      <c r="N93" s="231" t="str">
        <f>IF(OR(C93="",DANE!AK87=""),"",DANE!AK87)</f>
        <v/>
      </c>
      <c r="O93" s="232" t="str">
        <f>IF(OR(C93="",DANE!AM87=0),"",DANE!AM87)</f>
        <v/>
      </c>
      <c r="P93" s="231" t="str">
        <f>IF(OR(C93="",DANE!AO87=""),"",DANE!AO87)</f>
        <v/>
      </c>
      <c r="Q93" s="233" t="str">
        <f>IF(OR(C93="",DANE!AQ87=0),"",DANE!AQ87)</f>
        <v/>
      </c>
      <c r="R93" s="234" t="str">
        <f>IF(OR(C93="",DANE!AS87=""),"",DANE!AS87)</f>
        <v/>
      </c>
      <c r="S93" s="233" t="str">
        <f>IF(OR(C93="",DANE!AU87=0),"",DANE!AU87)</f>
        <v/>
      </c>
      <c r="T93" s="225" t="str">
        <f>IF(OR(E93="",DANE!AW87=""),"",DANE!AW87)</f>
        <v/>
      </c>
      <c r="U93" s="224" t="str">
        <f>IF(OR(E93="",DANE!AY87=0),"",DANE!AY87)</f>
        <v/>
      </c>
      <c r="V93" s="231" t="str">
        <f>IF(OR(C93="",DANE!BC87=""),"",DANE!BC87)</f>
        <v/>
      </c>
      <c r="W93" s="233" t="str">
        <f>IF(OR(C93="",DANE!BE87=0),"",DANE!BE87)</f>
        <v/>
      </c>
      <c r="X93" s="231" t="str">
        <f>IF(OR(C93="",DANE!BG87=""),"",DANE!BG87)</f>
        <v/>
      </c>
      <c r="Y93" s="233" t="str">
        <f>IF(OR(C93="",DANE!BI87=0),"",DANE!BI87)</f>
        <v/>
      </c>
      <c r="Z93" s="222" t="str">
        <f>IF(OR(C93="",DANE!BK87=""),"",DANE!BK87)</f>
        <v/>
      </c>
      <c r="AA93" s="224" t="str">
        <f>IF(OR(C93="",DANE!BM87=0),"",DANE!BM87)</f>
        <v/>
      </c>
      <c r="AB93" s="225" t="str">
        <f>IF(OR(C93="",DANE!BO87=""),"",DANE!BO87)</f>
        <v/>
      </c>
      <c r="AC93" s="224" t="str">
        <f>IF(OR(C93="",DANE!BQ87=0),"",DANE!BQ87)</f>
        <v/>
      </c>
      <c r="AD93" s="222" t="str">
        <f>IF(OR(G93="",DANE!BS87=""),"",DANE!BS87)</f>
        <v/>
      </c>
      <c r="AE93" s="224" t="str">
        <f>IF(OR(G93="",DANE!BU87=0),"",DANE!BU87)</f>
        <v/>
      </c>
      <c r="AF93" s="225" t="str">
        <f>IF(OR(G93="",DANE!BW87=""),"",DANE!BW87)</f>
        <v/>
      </c>
      <c r="AG93" s="224" t="str">
        <f>IF(OR(G93="",DANE!BY87=0),"",DANE!BY87)</f>
        <v/>
      </c>
      <c r="AH93" s="225" t="str">
        <f>IF(OR(I93="",DANE!CA87=""),"",DANE!CA87)</f>
        <v/>
      </c>
      <c r="AI93" s="224" t="str">
        <f>IF(OR(I93="",DANE!CC87=0),"",DANE!CC87)</f>
        <v/>
      </c>
    </row>
    <row r="94" spans="1:35" s="36" customFormat="1" x14ac:dyDescent="0.2">
      <c r="A94" s="37">
        <f>DANE!C88</f>
        <v>80</v>
      </c>
      <c r="B94" s="74">
        <f t="shared" si="5"/>
        <v>80</v>
      </c>
      <c r="C94" s="167" t="str">
        <f>IF(OR(DANE!D88="",DANE!G88=0,DANE!R88=DANE!$A$33,DANE!R88=DANE!$A$34,DANE!R88=DANE!$A$35,DANE!R88=DANE!$A$36),"",DANE!D88)</f>
        <v/>
      </c>
      <c r="D94" s="169" t="str">
        <f>IF(C94="","",DANE!O88)</f>
        <v/>
      </c>
      <c r="E94" s="214" t="str">
        <f>IF(C94="","",DANE!W88)</f>
        <v/>
      </c>
      <c r="F94" s="215" t="str">
        <f>IF(C94="","",DANE!Y88)</f>
        <v/>
      </c>
      <c r="G94" s="226" t="str">
        <f>IF(C94="","",DANE!P88)</f>
        <v/>
      </c>
      <c r="H94" s="227" t="str">
        <f>IF(C94="","",DANE!Q88)</f>
        <v/>
      </c>
      <c r="I94" s="68" t="str">
        <f>IF(C94="","",DANE!AB88)</f>
        <v/>
      </c>
      <c r="J94" s="228" t="str">
        <f>IF(C94="","",DANE!AC88)</f>
        <v/>
      </c>
      <c r="K94" s="229" t="str">
        <f>IF(C94="","",DANE!AD88)</f>
        <v/>
      </c>
      <c r="L94" s="220" t="str">
        <f ca="1">IF(OR(C94="",DANE!AI88=""),"",DANE!AI88)</f>
        <v/>
      </c>
      <c r="M94" s="230" t="str">
        <f>IF(OR(C94="",DANE!AJ88=""),"",DANE!AJ88)</f>
        <v/>
      </c>
      <c r="N94" s="231" t="str">
        <f>IF(OR(C94="",DANE!AK88=""),"",DANE!AK88)</f>
        <v/>
      </c>
      <c r="O94" s="232" t="str">
        <f>IF(OR(C94="",DANE!AM88=0),"",DANE!AM88)</f>
        <v/>
      </c>
      <c r="P94" s="231" t="str">
        <f>IF(OR(C94="",DANE!AO88=""),"",DANE!AO88)</f>
        <v/>
      </c>
      <c r="Q94" s="233" t="str">
        <f>IF(OR(C94="",DANE!AQ88=0),"",DANE!AQ88)</f>
        <v/>
      </c>
      <c r="R94" s="234" t="str">
        <f>IF(OR(C94="",DANE!AS88=""),"",DANE!AS88)</f>
        <v/>
      </c>
      <c r="S94" s="233" t="str">
        <f>IF(OR(C94="",DANE!AU88=0),"",DANE!AU88)</f>
        <v/>
      </c>
      <c r="T94" s="225" t="str">
        <f>IF(OR(E94="",DANE!AW88=""),"",DANE!AW88)</f>
        <v/>
      </c>
      <c r="U94" s="224" t="str">
        <f>IF(OR(E94="",DANE!AY88=0),"",DANE!AY88)</f>
        <v/>
      </c>
      <c r="V94" s="231" t="str">
        <f>IF(OR(C94="",DANE!BC88=""),"",DANE!BC88)</f>
        <v/>
      </c>
      <c r="W94" s="233" t="str">
        <f>IF(OR(C94="",DANE!BE88=0),"",DANE!BE88)</f>
        <v/>
      </c>
      <c r="X94" s="231" t="str">
        <f>IF(OR(C94="",DANE!BG88=""),"",DANE!BG88)</f>
        <v/>
      </c>
      <c r="Y94" s="233" t="str">
        <f>IF(OR(C94="",DANE!BI88=0),"",DANE!BI88)</f>
        <v/>
      </c>
      <c r="Z94" s="222" t="str">
        <f>IF(OR(C94="",DANE!BK88=""),"",DANE!BK88)</f>
        <v/>
      </c>
      <c r="AA94" s="224" t="str">
        <f>IF(OR(C94="",DANE!BM88=0),"",DANE!BM88)</f>
        <v/>
      </c>
      <c r="AB94" s="225" t="str">
        <f>IF(OR(C94="",DANE!BO88=""),"",DANE!BO88)</f>
        <v/>
      </c>
      <c r="AC94" s="224" t="str">
        <f>IF(OR(C94="",DANE!BQ88=0),"",DANE!BQ88)</f>
        <v/>
      </c>
      <c r="AD94" s="222" t="str">
        <f>IF(OR(G94="",DANE!BS88=""),"",DANE!BS88)</f>
        <v/>
      </c>
      <c r="AE94" s="224" t="str">
        <f>IF(OR(G94="",DANE!BU88=0),"",DANE!BU88)</f>
        <v/>
      </c>
      <c r="AF94" s="225" t="str">
        <f>IF(OR(G94="",DANE!BW88=""),"",DANE!BW88)</f>
        <v/>
      </c>
      <c r="AG94" s="224" t="str">
        <f>IF(OR(G94="",DANE!BY88=0),"",DANE!BY88)</f>
        <v/>
      </c>
      <c r="AH94" s="225" t="str">
        <f>IF(OR(I94="",DANE!CA88=""),"",DANE!CA88)</f>
        <v/>
      </c>
      <c r="AI94" s="224" t="str">
        <f>IF(OR(I94="",DANE!CC88=0),"",DANE!CC88)</f>
        <v/>
      </c>
    </row>
    <row r="95" spans="1:35" s="36" customFormat="1" x14ac:dyDescent="0.2">
      <c r="A95" s="37">
        <f>DANE!C89</f>
        <v>81</v>
      </c>
      <c r="B95" s="74">
        <f t="shared" si="5"/>
        <v>81</v>
      </c>
      <c r="C95" s="167" t="str">
        <f>IF(OR(DANE!D89="",DANE!G89=0,DANE!R89=DANE!$A$33,DANE!R89=DANE!$A$34,DANE!R89=DANE!$A$35,DANE!R89=DANE!$A$36),"",DANE!D89)</f>
        <v/>
      </c>
      <c r="D95" s="169" t="str">
        <f>IF(C95="","",DANE!O89)</f>
        <v/>
      </c>
      <c r="E95" s="214" t="str">
        <f>IF(C95="","",DANE!W89)</f>
        <v/>
      </c>
      <c r="F95" s="215" t="str">
        <f>IF(C95="","",DANE!Y89)</f>
        <v/>
      </c>
      <c r="G95" s="226" t="str">
        <f>IF(C95="","",DANE!P89)</f>
        <v/>
      </c>
      <c r="H95" s="227" t="str">
        <f>IF(C95="","",DANE!Q89)</f>
        <v/>
      </c>
      <c r="I95" s="68" t="str">
        <f>IF(C95="","",DANE!AB89)</f>
        <v/>
      </c>
      <c r="J95" s="228" t="str">
        <f>IF(C95="","",DANE!AC89)</f>
        <v/>
      </c>
      <c r="K95" s="229" t="str">
        <f>IF(C95="","",DANE!AD89)</f>
        <v/>
      </c>
      <c r="L95" s="220" t="str">
        <f ca="1">IF(OR(C95="",DANE!AI89=""),"",DANE!AI89)</f>
        <v/>
      </c>
      <c r="M95" s="230" t="str">
        <f>IF(OR(C95="",DANE!AJ89=""),"",DANE!AJ89)</f>
        <v/>
      </c>
      <c r="N95" s="231" t="str">
        <f>IF(OR(C95="",DANE!AK89=""),"",DANE!AK89)</f>
        <v/>
      </c>
      <c r="O95" s="232" t="str">
        <f>IF(OR(C95="",DANE!AM89=0),"",DANE!AM89)</f>
        <v/>
      </c>
      <c r="P95" s="231" t="str">
        <f>IF(OR(C95="",DANE!AO89=""),"",DANE!AO89)</f>
        <v/>
      </c>
      <c r="Q95" s="233" t="str">
        <f>IF(OR(C95="",DANE!AQ89=0),"",DANE!AQ89)</f>
        <v/>
      </c>
      <c r="R95" s="234" t="str">
        <f>IF(OR(C95="",DANE!AS89=""),"",DANE!AS89)</f>
        <v/>
      </c>
      <c r="S95" s="233" t="str">
        <f>IF(OR(C95="",DANE!AU89=0),"",DANE!AU89)</f>
        <v/>
      </c>
      <c r="T95" s="225" t="str">
        <f>IF(OR(E95="",DANE!AW89=""),"",DANE!AW89)</f>
        <v/>
      </c>
      <c r="U95" s="224" t="str">
        <f>IF(OR(E95="",DANE!AY89=0),"",DANE!AY89)</f>
        <v/>
      </c>
      <c r="V95" s="231" t="str">
        <f>IF(OR(C95="",DANE!BC89=""),"",DANE!BC89)</f>
        <v/>
      </c>
      <c r="W95" s="233" t="str">
        <f>IF(OR(C95="",DANE!BE89=0),"",DANE!BE89)</f>
        <v/>
      </c>
      <c r="X95" s="231" t="str">
        <f>IF(OR(C95="",DANE!BG89=""),"",DANE!BG89)</f>
        <v/>
      </c>
      <c r="Y95" s="233" t="str">
        <f>IF(OR(C95="",DANE!BI89=0),"",DANE!BI89)</f>
        <v/>
      </c>
      <c r="Z95" s="222" t="str">
        <f>IF(OR(C95="",DANE!BK89=""),"",DANE!BK89)</f>
        <v/>
      </c>
      <c r="AA95" s="224" t="str">
        <f>IF(OR(C95="",DANE!BM89=0),"",DANE!BM89)</f>
        <v/>
      </c>
      <c r="AB95" s="225" t="str">
        <f>IF(OR(C95="",DANE!BO89=""),"",DANE!BO89)</f>
        <v/>
      </c>
      <c r="AC95" s="224" t="str">
        <f>IF(OR(C95="",DANE!BQ89=0),"",DANE!BQ89)</f>
        <v/>
      </c>
      <c r="AD95" s="222" t="str">
        <f>IF(OR(G95="",DANE!BS89=""),"",DANE!BS89)</f>
        <v/>
      </c>
      <c r="AE95" s="224" t="str">
        <f>IF(OR(G95="",DANE!BU89=0),"",DANE!BU89)</f>
        <v/>
      </c>
      <c r="AF95" s="225" t="str">
        <f>IF(OR(G95="",DANE!BW89=""),"",DANE!BW89)</f>
        <v/>
      </c>
      <c r="AG95" s="224" t="str">
        <f>IF(OR(G95="",DANE!BY89=0),"",DANE!BY89)</f>
        <v/>
      </c>
      <c r="AH95" s="225" t="str">
        <f>IF(OR(I95="",DANE!CA89=""),"",DANE!CA89)</f>
        <v/>
      </c>
      <c r="AI95" s="224" t="str">
        <f>IF(OR(I95="",DANE!CC89=0),"",DANE!CC89)</f>
        <v/>
      </c>
    </row>
    <row r="96" spans="1:35" s="36" customFormat="1" x14ac:dyDescent="0.2">
      <c r="A96" s="37">
        <f>DANE!C90</f>
        <v>82</v>
      </c>
      <c r="B96" s="74">
        <f t="shared" si="5"/>
        <v>82</v>
      </c>
      <c r="C96" s="167" t="str">
        <f>IF(OR(DANE!D90="",DANE!G90=0,DANE!R90=DANE!$A$33,DANE!R90=DANE!$A$34,DANE!R90=DANE!$A$35,DANE!R90=DANE!$A$36),"",DANE!D90)</f>
        <v/>
      </c>
      <c r="D96" s="169" t="str">
        <f>IF(C96="","",DANE!O90)</f>
        <v/>
      </c>
      <c r="E96" s="214" t="str">
        <f>IF(C96="","",DANE!W90)</f>
        <v/>
      </c>
      <c r="F96" s="215" t="str">
        <f>IF(C96="","",DANE!Y90)</f>
        <v/>
      </c>
      <c r="G96" s="226" t="str">
        <f>IF(C96="","",DANE!P90)</f>
        <v/>
      </c>
      <c r="H96" s="227" t="str">
        <f>IF(C96="","",DANE!Q90)</f>
        <v/>
      </c>
      <c r="I96" s="68" t="str">
        <f>IF(C96="","",DANE!AB90)</f>
        <v/>
      </c>
      <c r="J96" s="228" t="str">
        <f>IF(C96="","",DANE!AC90)</f>
        <v/>
      </c>
      <c r="K96" s="229" t="str">
        <f>IF(C96="","",DANE!AD90)</f>
        <v/>
      </c>
      <c r="L96" s="220" t="str">
        <f ca="1">IF(OR(C96="",DANE!AI90=""),"",DANE!AI90)</f>
        <v/>
      </c>
      <c r="M96" s="230" t="str">
        <f>IF(OR(C96="",DANE!AJ90=""),"",DANE!AJ90)</f>
        <v/>
      </c>
      <c r="N96" s="231" t="str">
        <f>IF(OR(C96="",DANE!AK90=""),"",DANE!AK90)</f>
        <v/>
      </c>
      <c r="O96" s="232" t="str">
        <f>IF(OR(C96="",DANE!AM90=0),"",DANE!AM90)</f>
        <v/>
      </c>
      <c r="P96" s="231" t="str">
        <f>IF(OR(C96="",DANE!AO90=""),"",DANE!AO90)</f>
        <v/>
      </c>
      <c r="Q96" s="233" t="str">
        <f>IF(OR(C96="",DANE!AQ90=0),"",DANE!AQ90)</f>
        <v/>
      </c>
      <c r="R96" s="234" t="str">
        <f>IF(OR(C96="",DANE!AS90=""),"",DANE!AS90)</f>
        <v/>
      </c>
      <c r="S96" s="233" t="str">
        <f>IF(OR(C96="",DANE!AU90=0),"",DANE!AU90)</f>
        <v/>
      </c>
      <c r="T96" s="225" t="str">
        <f>IF(OR(E96="",DANE!AW90=""),"",DANE!AW90)</f>
        <v/>
      </c>
      <c r="U96" s="224" t="str">
        <f>IF(OR(E96="",DANE!AY90=0),"",DANE!AY90)</f>
        <v/>
      </c>
      <c r="V96" s="231" t="str">
        <f>IF(OR(C96="",DANE!BC90=""),"",DANE!BC90)</f>
        <v/>
      </c>
      <c r="W96" s="233" t="str">
        <f>IF(OR(C96="",DANE!BE90=0),"",DANE!BE90)</f>
        <v/>
      </c>
      <c r="X96" s="231" t="str">
        <f>IF(OR(C96="",DANE!BG90=""),"",DANE!BG90)</f>
        <v/>
      </c>
      <c r="Y96" s="233" t="str">
        <f>IF(OR(C96="",DANE!BI90=0),"",DANE!BI90)</f>
        <v/>
      </c>
      <c r="Z96" s="222" t="str">
        <f>IF(OR(C96="",DANE!BK90=""),"",DANE!BK90)</f>
        <v/>
      </c>
      <c r="AA96" s="224" t="str">
        <f>IF(OR(C96="",DANE!BM90=0),"",DANE!BM90)</f>
        <v/>
      </c>
      <c r="AB96" s="225" t="str">
        <f>IF(OR(C96="",DANE!BO90=""),"",DANE!BO90)</f>
        <v/>
      </c>
      <c r="AC96" s="224" t="str">
        <f>IF(OR(C96="",DANE!BQ90=0),"",DANE!BQ90)</f>
        <v/>
      </c>
      <c r="AD96" s="222" t="str">
        <f>IF(OR(G96="",DANE!BS90=""),"",DANE!BS90)</f>
        <v/>
      </c>
      <c r="AE96" s="224" t="str">
        <f>IF(OR(G96="",DANE!BU90=0),"",DANE!BU90)</f>
        <v/>
      </c>
      <c r="AF96" s="225" t="str">
        <f>IF(OR(G96="",DANE!BW90=""),"",DANE!BW90)</f>
        <v/>
      </c>
      <c r="AG96" s="224" t="str">
        <f>IF(OR(G96="",DANE!BY90=0),"",DANE!BY90)</f>
        <v/>
      </c>
      <c r="AH96" s="225" t="str">
        <f>IF(OR(I96="",DANE!CA90=""),"",DANE!CA90)</f>
        <v/>
      </c>
      <c r="AI96" s="224" t="str">
        <f>IF(OR(I96="",DANE!CC90=0),"",DANE!CC90)</f>
        <v/>
      </c>
    </row>
    <row r="97" spans="1:35" s="36" customFormat="1" x14ac:dyDescent="0.2">
      <c r="A97" s="37">
        <f>DANE!C91</f>
        <v>83</v>
      </c>
      <c r="B97" s="74">
        <f t="shared" si="5"/>
        <v>83</v>
      </c>
      <c r="C97" s="167" t="str">
        <f>IF(OR(DANE!D91="",DANE!G91=0,DANE!R91=DANE!$A$33,DANE!R91=DANE!$A$34,DANE!R91=DANE!$A$35,DANE!R91=DANE!$A$36),"",DANE!D91)</f>
        <v/>
      </c>
      <c r="D97" s="169" t="str">
        <f>IF(C97="","",DANE!O91)</f>
        <v/>
      </c>
      <c r="E97" s="214" t="str">
        <f>IF(C97="","",DANE!W91)</f>
        <v/>
      </c>
      <c r="F97" s="215" t="str">
        <f>IF(C97="","",DANE!Y91)</f>
        <v/>
      </c>
      <c r="G97" s="226" t="str">
        <f>IF(C97="","",DANE!P91)</f>
        <v/>
      </c>
      <c r="H97" s="227" t="str">
        <f>IF(C97="","",DANE!Q91)</f>
        <v/>
      </c>
      <c r="I97" s="68" t="str">
        <f>IF(C97="","",DANE!AB91)</f>
        <v/>
      </c>
      <c r="J97" s="228" t="str">
        <f>IF(C97="","",DANE!AC91)</f>
        <v/>
      </c>
      <c r="K97" s="229" t="str">
        <f>IF(C97="","",DANE!AD91)</f>
        <v/>
      </c>
      <c r="L97" s="220" t="str">
        <f ca="1">IF(OR(C97="",DANE!AI91=""),"",DANE!AI91)</f>
        <v/>
      </c>
      <c r="M97" s="230" t="str">
        <f>IF(OR(C97="",DANE!AJ91=""),"",DANE!AJ91)</f>
        <v/>
      </c>
      <c r="N97" s="231" t="str">
        <f>IF(OR(C97="",DANE!AK91=""),"",DANE!AK91)</f>
        <v/>
      </c>
      <c r="O97" s="232" t="str">
        <f>IF(OR(C97="",DANE!AM91=0),"",DANE!AM91)</f>
        <v/>
      </c>
      <c r="P97" s="231" t="str">
        <f>IF(OR(C97="",DANE!AO91=""),"",DANE!AO91)</f>
        <v/>
      </c>
      <c r="Q97" s="233" t="str">
        <f>IF(OR(C97="",DANE!AQ91=0),"",DANE!AQ91)</f>
        <v/>
      </c>
      <c r="R97" s="234" t="str">
        <f>IF(OR(C97="",DANE!AS91=""),"",DANE!AS91)</f>
        <v/>
      </c>
      <c r="S97" s="233" t="str">
        <f>IF(OR(C97="",DANE!AU91=0),"",DANE!AU91)</f>
        <v/>
      </c>
      <c r="T97" s="225" t="str">
        <f>IF(OR(E97="",DANE!AW91=""),"",DANE!AW91)</f>
        <v/>
      </c>
      <c r="U97" s="224" t="str">
        <f>IF(OR(E97="",DANE!AY91=0),"",DANE!AY91)</f>
        <v/>
      </c>
      <c r="V97" s="231" t="str">
        <f>IF(OR(C97="",DANE!BC91=""),"",DANE!BC91)</f>
        <v/>
      </c>
      <c r="W97" s="233" t="str">
        <f>IF(OR(C97="",DANE!BE91=0),"",DANE!BE91)</f>
        <v/>
      </c>
      <c r="X97" s="231" t="str">
        <f>IF(OR(C97="",DANE!BG91=""),"",DANE!BG91)</f>
        <v/>
      </c>
      <c r="Y97" s="233" t="str">
        <f>IF(OR(C97="",DANE!BI91=0),"",DANE!BI91)</f>
        <v/>
      </c>
      <c r="Z97" s="222" t="str">
        <f>IF(OR(C97="",DANE!BK91=""),"",DANE!BK91)</f>
        <v/>
      </c>
      <c r="AA97" s="224" t="str">
        <f>IF(OR(C97="",DANE!BM91=0),"",DANE!BM91)</f>
        <v/>
      </c>
      <c r="AB97" s="225" t="str">
        <f>IF(OR(C97="",DANE!BO91=""),"",DANE!BO91)</f>
        <v/>
      </c>
      <c r="AC97" s="224" t="str">
        <f>IF(OR(C97="",DANE!BQ91=0),"",DANE!BQ91)</f>
        <v/>
      </c>
      <c r="AD97" s="222" t="str">
        <f>IF(OR(G97="",DANE!BS91=""),"",DANE!BS91)</f>
        <v/>
      </c>
      <c r="AE97" s="224" t="str">
        <f>IF(OR(G97="",DANE!BU91=0),"",DANE!BU91)</f>
        <v/>
      </c>
      <c r="AF97" s="225" t="str">
        <f>IF(OR(G97="",DANE!BW91=""),"",DANE!BW91)</f>
        <v/>
      </c>
      <c r="AG97" s="224" t="str">
        <f>IF(OR(G97="",DANE!BY91=0),"",DANE!BY91)</f>
        <v/>
      </c>
      <c r="AH97" s="225" t="str">
        <f>IF(OR(I97="",DANE!CA91=""),"",DANE!CA91)</f>
        <v/>
      </c>
      <c r="AI97" s="224" t="str">
        <f>IF(OR(I97="",DANE!CC91=0),"",DANE!CC91)</f>
        <v/>
      </c>
    </row>
    <row r="98" spans="1:35" s="36" customFormat="1" x14ac:dyDescent="0.2">
      <c r="A98" s="37">
        <f>DANE!C92</f>
        <v>84</v>
      </c>
      <c r="B98" s="74">
        <f t="shared" si="5"/>
        <v>84</v>
      </c>
      <c r="C98" s="167" t="str">
        <f>IF(OR(DANE!D92="",DANE!G92=0,DANE!R92=DANE!$A$33,DANE!R92=DANE!$A$34,DANE!R92=DANE!$A$35,DANE!R92=DANE!$A$36),"",DANE!D92)</f>
        <v/>
      </c>
      <c r="D98" s="169" t="str">
        <f>IF(C98="","",DANE!O92)</f>
        <v/>
      </c>
      <c r="E98" s="214" t="str">
        <f>IF(C98="","",DANE!W92)</f>
        <v/>
      </c>
      <c r="F98" s="215" t="str">
        <f>IF(C98="","",DANE!Y92)</f>
        <v/>
      </c>
      <c r="G98" s="226" t="str">
        <f>IF(C98="","",DANE!P92)</f>
        <v/>
      </c>
      <c r="H98" s="227" t="str">
        <f>IF(C98="","",DANE!Q92)</f>
        <v/>
      </c>
      <c r="I98" s="68" t="str">
        <f>IF(C98="","",DANE!AB92)</f>
        <v/>
      </c>
      <c r="J98" s="228" t="str">
        <f>IF(C98="","",DANE!AC92)</f>
        <v/>
      </c>
      <c r="K98" s="229" t="str">
        <f>IF(C98="","",DANE!AD92)</f>
        <v/>
      </c>
      <c r="L98" s="220" t="str">
        <f ca="1">IF(OR(C98="",DANE!AI92=""),"",DANE!AI92)</f>
        <v/>
      </c>
      <c r="M98" s="230" t="str">
        <f>IF(OR(C98="",DANE!AJ92=""),"",DANE!AJ92)</f>
        <v/>
      </c>
      <c r="N98" s="231" t="str">
        <f>IF(OR(C98="",DANE!AK92=""),"",DANE!AK92)</f>
        <v/>
      </c>
      <c r="O98" s="232" t="str">
        <f>IF(OR(C98="",DANE!AM92=0),"",DANE!AM92)</f>
        <v/>
      </c>
      <c r="P98" s="231" t="str">
        <f>IF(OR(C98="",DANE!AO92=""),"",DANE!AO92)</f>
        <v/>
      </c>
      <c r="Q98" s="233" t="str">
        <f>IF(OR(C98="",DANE!AQ92=0),"",DANE!AQ92)</f>
        <v/>
      </c>
      <c r="R98" s="234" t="str">
        <f>IF(OR(C98="",DANE!AS92=""),"",DANE!AS92)</f>
        <v/>
      </c>
      <c r="S98" s="233" t="str">
        <f>IF(OR(C98="",DANE!AU92=0),"",DANE!AU92)</f>
        <v/>
      </c>
      <c r="T98" s="225" t="str">
        <f>IF(OR(E98="",DANE!AW92=""),"",DANE!AW92)</f>
        <v/>
      </c>
      <c r="U98" s="224" t="str">
        <f>IF(OR(E98="",DANE!AY92=0),"",DANE!AY92)</f>
        <v/>
      </c>
      <c r="V98" s="231" t="str">
        <f>IF(OR(C98="",DANE!BC92=""),"",DANE!BC92)</f>
        <v/>
      </c>
      <c r="W98" s="233" t="str">
        <f>IF(OR(C98="",DANE!BE92=0),"",DANE!BE92)</f>
        <v/>
      </c>
      <c r="X98" s="231" t="str">
        <f>IF(OR(C98="",DANE!BG92=""),"",DANE!BG92)</f>
        <v/>
      </c>
      <c r="Y98" s="233" t="str">
        <f>IF(OR(C98="",DANE!BI92=0),"",DANE!BI92)</f>
        <v/>
      </c>
      <c r="Z98" s="222" t="str">
        <f>IF(OR(C98="",DANE!BK92=""),"",DANE!BK92)</f>
        <v/>
      </c>
      <c r="AA98" s="224" t="str">
        <f>IF(OR(C98="",DANE!BM92=0),"",DANE!BM92)</f>
        <v/>
      </c>
      <c r="AB98" s="225" t="str">
        <f>IF(OR(C98="",DANE!BO92=""),"",DANE!BO92)</f>
        <v/>
      </c>
      <c r="AC98" s="224" t="str">
        <f>IF(OR(C98="",DANE!BQ92=0),"",DANE!BQ92)</f>
        <v/>
      </c>
      <c r="AD98" s="222" t="str">
        <f>IF(OR(G98="",DANE!BS92=""),"",DANE!BS92)</f>
        <v/>
      </c>
      <c r="AE98" s="224" t="str">
        <f>IF(OR(G98="",DANE!BU92=0),"",DANE!BU92)</f>
        <v/>
      </c>
      <c r="AF98" s="225" t="str">
        <f>IF(OR(G98="",DANE!BW92=""),"",DANE!BW92)</f>
        <v/>
      </c>
      <c r="AG98" s="224" t="str">
        <f>IF(OR(G98="",DANE!BY92=0),"",DANE!BY92)</f>
        <v/>
      </c>
      <c r="AH98" s="225" t="str">
        <f>IF(OR(I98="",DANE!CA92=""),"",DANE!CA92)</f>
        <v/>
      </c>
      <c r="AI98" s="224" t="str">
        <f>IF(OR(I98="",DANE!CC92=0),"",DANE!CC92)</f>
        <v/>
      </c>
    </row>
    <row r="99" spans="1:35" s="36" customFormat="1" x14ac:dyDescent="0.2">
      <c r="A99" s="37">
        <f>DANE!C93</f>
        <v>85</v>
      </c>
      <c r="B99" s="74">
        <f t="shared" si="5"/>
        <v>85</v>
      </c>
      <c r="C99" s="167" t="str">
        <f>IF(OR(DANE!D93="",DANE!G93=0,DANE!R93=DANE!$A$33,DANE!R93=DANE!$A$34,DANE!R93=DANE!$A$35,DANE!R93=DANE!$A$36),"",DANE!D93)</f>
        <v/>
      </c>
      <c r="D99" s="169" t="str">
        <f>IF(C99="","",DANE!O93)</f>
        <v/>
      </c>
      <c r="E99" s="214" t="str">
        <f>IF(C99="","",DANE!W93)</f>
        <v/>
      </c>
      <c r="F99" s="215" t="str">
        <f>IF(C99="","",DANE!Y93)</f>
        <v/>
      </c>
      <c r="G99" s="226" t="str">
        <f>IF(C99="","",DANE!P93)</f>
        <v/>
      </c>
      <c r="H99" s="227" t="str">
        <f>IF(C99="","",DANE!Q93)</f>
        <v/>
      </c>
      <c r="I99" s="68" t="str">
        <f>IF(C99="","",DANE!AB93)</f>
        <v/>
      </c>
      <c r="J99" s="228" t="str">
        <f>IF(C99="","",DANE!AC93)</f>
        <v/>
      </c>
      <c r="K99" s="229" t="str">
        <f>IF(C99="","",DANE!AD93)</f>
        <v/>
      </c>
      <c r="L99" s="220" t="str">
        <f ca="1">IF(OR(C99="",DANE!AI93=""),"",DANE!AI93)</f>
        <v/>
      </c>
      <c r="M99" s="230" t="str">
        <f>IF(OR(C99="",DANE!AJ93=""),"",DANE!AJ93)</f>
        <v/>
      </c>
      <c r="N99" s="231" t="str">
        <f>IF(OR(C99="",DANE!AK93=""),"",DANE!AK93)</f>
        <v/>
      </c>
      <c r="O99" s="232" t="str">
        <f>IF(OR(C99="",DANE!AM93=0),"",DANE!AM93)</f>
        <v/>
      </c>
      <c r="P99" s="231" t="str">
        <f>IF(OR(C99="",DANE!AO93=""),"",DANE!AO93)</f>
        <v/>
      </c>
      <c r="Q99" s="233" t="str">
        <f>IF(OR(C99="",DANE!AQ93=0),"",DANE!AQ93)</f>
        <v/>
      </c>
      <c r="R99" s="234" t="str">
        <f>IF(OR(C99="",DANE!AS93=""),"",DANE!AS93)</f>
        <v/>
      </c>
      <c r="S99" s="233" t="str">
        <f>IF(OR(C99="",DANE!AU93=0),"",DANE!AU93)</f>
        <v/>
      </c>
      <c r="T99" s="225" t="str">
        <f>IF(OR(E99="",DANE!AW93=""),"",DANE!AW93)</f>
        <v/>
      </c>
      <c r="U99" s="224" t="str">
        <f>IF(OR(E99="",DANE!AY93=0),"",DANE!AY93)</f>
        <v/>
      </c>
      <c r="V99" s="231" t="str">
        <f>IF(OR(C99="",DANE!BC93=""),"",DANE!BC93)</f>
        <v/>
      </c>
      <c r="W99" s="233" t="str">
        <f>IF(OR(C99="",DANE!BE93=0),"",DANE!BE93)</f>
        <v/>
      </c>
      <c r="X99" s="231" t="str">
        <f>IF(OR(C99="",DANE!BG93=""),"",DANE!BG93)</f>
        <v/>
      </c>
      <c r="Y99" s="233" t="str">
        <f>IF(OR(C99="",DANE!BI93=0),"",DANE!BI93)</f>
        <v/>
      </c>
      <c r="Z99" s="222" t="str">
        <f>IF(OR(C99="",DANE!BK93=""),"",DANE!BK93)</f>
        <v/>
      </c>
      <c r="AA99" s="224" t="str">
        <f>IF(OR(C99="",DANE!BM93=0),"",DANE!BM93)</f>
        <v/>
      </c>
      <c r="AB99" s="225" t="str">
        <f>IF(OR(C99="",DANE!BO93=""),"",DANE!BO93)</f>
        <v/>
      </c>
      <c r="AC99" s="224" t="str">
        <f>IF(OR(C99="",DANE!BQ93=0),"",DANE!BQ93)</f>
        <v/>
      </c>
      <c r="AD99" s="222" t="str">
        <f>IF(OR(G99="",DANE!BS93=""),"",DANE!BS93)</f>
        <v/>
      </c>
      <c r="AE99" s="224" t="str">
        <f>IF(OR(G99="",DANE!BU93=0),"",DANE!BU93)</f>
        <v/>
      </c>
      <c r="AF99" s="225" t="str">
        <f>IF(OR(G99="",DANE!BW93=""),"",DANE!BW93)</f>
        <v/>
      </c>
      <c r="AG99" s="224" t="str">
        <f>IF(OR(G99="",DANE!BY93=0),"",DANE!BY93)</f>
        <v/>
      </c>
      <c r="AH99" s="225" t="str">
        <f>IF(OR(I99="",DANE!CA93=""),"",DANE!CA93)</f>
        <v/>
      </c>
      <c r="AI99" s="224" t="str">
        <f>IF(OR(I99="",DANE!CC93=0),"",DANE!CC93)</f>
        <v/>
      </c>
    </row>
    <row r="100" spans="1:35" s="36" customFormat="1" x14ac:dyDescent="0.2">
      <c r="A100" s="37">
        <f>DANE!C94</f>
        <v>86</v>
      </c>
      <c r="B100" s="74">
        <f t="shared" si="5"/>
        <v>86</v>
      </c>
      <c r="C100" s="167" t="str">
        <f>IF(OR(DANE!D94="",DANE!G94=0,DANE!R94=DANE!$A$33,DANE!R94=DANE!$A$34,DANE!R94=DANE!$A$35,DANE!R94=DANE!$A$36),"",DANE!D94)</f>
        <v/>
      </c>
      <c r="D100" s="169" t="str">
        <f>IF(C100="","",DANE!O94)</f>
        <v/>
      </c>
      <c r="E100" s="214" t="str">
        <f>IF(C100="","",DANE!W94)</f>
        <v/>
      </c>
      <c r="F100" s="215" t="str">
        <f>IF(C100="","",DANE!Y94)</f>
        <v/>
      </c>
      <c r="G100" s="226" t="str">
        <f>IF(C100="","",DANE!P94)</f>
        <v/>
      </c>
      <c r="H100" s="227" t="str">
        <f>IF(C100="","",DANE!Q94)</f>
        <v/>
      </c>
      <c r="I100" s="68" t="str">
        <f>IF(C100="","",DANE!AB94)</f>
        <v/>
      </c>
      <c r="J100" s="228" t="str">
        <f>IF(C100="","",DANE!AC94)</f>
        <v/>
      </c>
      <c r="K100" s="229" t="str">
        <f>IF(C100="","",DANE!AD94)</f>
        <v/>
      </c>
      <c r="L100" s="220" t="str">
        <f ca="1">IF(OR(C100="",DANE!AI94=""),"",DANE!AI94)</f>
        <v/>
      </c>
      <c r="M100" s="230" t="str">
        <f>IF(OR(C100="",DANE!AJ94=""),"",DANE!AJ94)</f>
        <v/>
      </c>
      <c r="N100" s="231" t="str">
        <f>IF(OR(C100="",DANE!AK94=""),"",DANE!AK94)</f>
        <v/>
      </c>
      <c r="O100" s="232" t="str">
        <f>IF(OR(C100="",DANE!AM94=0),"",DANE!AM94)</f>
        <v/>
      </c>
      <c r="P100" s="231" t="str">
        <f>IF(OR(C100="",DANE!AO94=""),"",DANE!AO94)</f>
        <v/>
      </c>
      <c r="Q100" s="233" t="str">
        <f>IF(OR(C100="",DANE!AQ94=0),"",DANE!AQ94)</f>
        <v/>
      </c>
      <c r="R100" s="234" t="str">
        <f>IF(OR(C100="",DANE!AS94=""),"",DANE!AS94)</f>
        <v/>
      </c>
      <c r="S100" s="233" t="str">
        <f>IF(OR(C100="",DANE!AU94=0),"",DANE!AU94)</f>
        <v/>
      </c>
      <c r="T100" s="225" t="str">
        <f>IF(OR(E100="",DANE!AW94=""),"",DANE!AW94)</f>
        <v/>
      </c>
      <c r="U100" s="224" t="str">
        <f>IF(OR(E100="",DANE!AY94=0),"",DANE!AY94)</f>
        <v/>
      </c>
      <c r="V100" s="231" t="str">
        <f>IF(OR(C100="",DANE!BC94=""),"",DANE!BC94)</f>
        <v/>
      </c>
      <c r="W100" s="233" t="str">
        <f>IF(OR(C100="",DANE!BE94=0),"",DANE!BE94)</f>
        <v/>
      </c>
      <c r="X100" s="231" t="str">
        <f>IF(OR(C100="",DANE!BG94=""),"",DANE!BG94)</f>
        <v/>
      </c>
      <c r="Y100" s="233" t="str">
        <f>IF(OR(C100="",DANE!BI94=0),"",DANE!BI94)</f>
        <v/>
      </c>
      <c r="Z100" s="222" t="str">
        <f>IF(OR(C100="",DANE!BK94=""),"",DANE!BK94)</f>
        <v/>
      </c>
      <c r="AA100" s="224" t="str">
        <f>IF(OR(C100="",DANE!BM94=0),"",DANE!BM94)</f>
        <v/>
      </c>
      <c r="AB100" s="225" t="str">
        <f>IF(OR(C100="",DANE!BO94=""),"",DANE!BO94)</f>
        <v/>
      </c>
      <c r="AC100" s="224" t="str">
        <f>IF(OR(C100="",DANE!BQ94=0),"",DANE!BQ94)</f>
        <v/>
      </c>
      <c r="AD100" s="222" t="str">
        <f>IF(OR(G100="",DANE!BS94=""),"",DANE!BS94)</f>
        <v/>
      </c>
      <c r="AE100" s="224" t="str">
        <f>IF(OR(G100="",DANE!BU94=0),"",DANE!BU94)</f>
        <v/>
      </c>
      <c r="AF100" s="225" t="str">
        <f>IF(OR(G100="",DANE!BW94=""),"",DANE!BW94)</f>
        <v/>
      </c>
      <c r="AG100" s="224" t="str">
        <f>IF(OR(G100="",DANE!BY94=0),"",DANE!BY94)</f>
        <v/>
      </c>
      <c r="AH100" s="225" t="str">
        <f>IF(OR(I100="",DANE!CA94=""),"",DANE!CA94)</f>
        <v/>
      </c>
      <c r="AI100" s="224" t="str">
        <f>IF(OR(I100="",DANE!CC94=0),"",DANE!CC94)</f>
        <v/>
      </c>
    </row>
    <row r="101" spans="1:35" s="36" customFormat="1" x14ac:dyDescent="0.2">
      <c r="A101" s="37">
        <f>DANE!C95</f>
        <v>87</v>
      </c>
      <c r="B101" s="74">
        <f t="shared" si="5"/>
        <v>87</v>
      </c>
      <c r="C101" s="167" t="str">
        <f>IF(OR(DANE!D95="",DANE!G95=0,DANE!R95=DANE!$A$33,DANE!R95=DANE!$A$34,DANE!R95=DANE!$A$35,DANE!R95=DANE!$A$36),"",DANE!D95)</f>
        <v/>
      </c>
      <c r="D101" s="169" t="str">
        <f>IF(C101="","",DANE!O95)</f>
        <v/>
      </c>
      <c r="E101" s="214" t="str">
        <f>IF(C101="","",DANE!W95)</f>
        <v/>
      </c>
      <c r="F101" s="215" t="str">
        <f>IF(C101="","",DANE!Y95)</f>
        <v/>
      </c>
      <c r="G101" s="226" t="str">
        <f>IF(C101="","",DANE!P95)</f>
        <v/>
      </c>
      <c r="H101" s="227" t="str">
        <f>IF(C101="","",DANE!Q95)</f>
        <v/>
      </c>
      <c r="I101" s="68" t="str">
        <f>IF(C101="","",DANE!AB95)</f>
        <v/>
      </c>
      <c r="J101" s="228" t="str">
        <f>IF(C101="","",DANE!AC95)</f>
        <v/>
      </c>
      <c r="K101" s="229" t="str">
        <f>IF(C101="","",DANE!AD95)</f>
        <v/>
      </c>
      <c r="L101" s="220" t="str">
        <f ca="1">IF(OR(C101="",DANE!AI95=""),"",DANE!AI95)</f>
        <v/>
      </c>
      <c r="M101" s="230" t="str">
        <f>IF(OR(C101="",DANE!AJ95=""),"",DANE!AJ95)</f>
        <v/>
      </c>
      <c r="N101" s="231" t="str">
        <f>IF(OR(C101="",DANE!AK95=""),"",DANE!AK95)</f>
        <v/>
      </c>
      <c r="O101" s="232" t="str">
        <f>IF(OR(C101="",DANE!AM95=0),"",DANE!AM95)</f>
        <v/>
      </c>
      <c r="P101" s="231" t="str">
        <f>IF(OR(C101="",DANE!AO95=""),"",DANE!AO95)</f>
        <v/>
      </c>
      <c r="Q101" s="233" t="str">
        <f>IF(OR(C101="",DANE!AQ95=0),"",DANE!AQ95)</f>
        <v/>
      </c>
      <c r="R101" s="234" t="str">
        <f>IF(OR(C101="",DANE!AS95=""),"",DANE!AS95)</f>
        <v/>
      </c>
      <c r="S101" s="233" t="str">
        <f>IF(OR(C101="",DANE!AU95=0),"",DANE!AU95)</f>
        <v/>
      </c>
      <c r="T101" s="225" t="str">
        <f>IF(OR(E101="",DANE!AW95=""),"",DANE!AW95)</f>
        <v/>
      </c>
      <c r="U101" s="224" t="str">
        <f>IF(OR(E101="",DANE!AY95=0),"",DANE!AY95)</f>
        <v/>
      </c>
      <c r="V101" s="231" t="str">
        <f>IF(OR(C101="",DANE!BC95=""),"",DANE!BC95)</f>
        <v/>
      </c>
      <c r="W101" s="233" t="str">
        <f>IF(OR(C101="",DANE!BE95=0),"",DANE!BE95)</f>
        <v/>
      </c>
      <c r="X101" s="231" t="str">
        <f>IF(OR(C101="",DANE!BG95=""),"",DANE!BG95)</f>
        <v/>
      </c>
      <c r="Y101" s="233" t="str">
        <f>IF(OR(C101="",DANE!BI95=0),"",DANE!BI95)</f>
        <v/>
      </c>
      <c r="Z101" s="222" t="str">
        <f>IF(OR(C101="",DANE!BK95=""),"",DANE!BK95)</f>
        <v/>
      </c>
      <c r="AA101" s="224" t="str">
        <f>IF(OR(C101="",DANE!BM95=0),"",DANE!BM95)</f>
        <v/>
      </c>
      <c r="AB101" s="225" t="str">
        <f>IF(OR(C101="",DANE!BO95=""),"",DANE!BO95)</f>
        <v/>
      </c>
      <c r="AC101" s="224" t="str">
        <f>IF(OR(C101="",DANE!BQ95=0),"",DANE!BQ95)</f>
        <v/>
      </c>
      <c r="AD101" s="222" t="str">
        <f>IF(OR(G101="",DANE!BS95=""),"",DANE!BS95)</f>
        <v/>
      </c>
      <c r="AE101" s="224" t="str">
        <f>IF(OR(G101="",DANE!BU95=0),"",DANE!BU95)</f>
        <v/>
      </c>
      <c r="AF101" s="225" t="str">
        <f>IF(OR(G101="",DANE!BW95=""),"",DANE!BW95)</f>
        <v/>
      </c>
      <c r="AG101" s="224" t="str">
        <f>IF(OR(G101="",DANE!BY95=0),"",DANE!BY95)</f>
        <v/>
      </c>
      <c r="AH101" s="225" t="str">
        <f>IF(OR(I101="",DANE!CA95=""),"",DANE!CA95)</f>
        <v/>
      </c>
      <c r="AI101" s="224" t="str">
        <f>IF(OR(I101="",DANE!CC95=0),"",DANE!CC95)</f>
        <v/>
      </c>
    </row>
    <row r="102" spans="1:35" s="36" customFormat="1" x14ac:dyDescent="0.2">
      <c r="A102" s="37">
        <f>DANE!C96</f>
        <v>88</v>
      </c>
      <c r="B102" s="74">
        <f t="shared" si="5"/>
        <v>88</v>
      </c>
      <c r="C102" s="167" t="str">
        <f>IF(OR(DANE!D96="",DANE!G96=0,DANE!R96=DANE!$A$33,DANE!R96=DANE!$A$34,DANE!R96=DANE!$A$35,DANE!R96=DANE!$A$36),"",DANE!D96)</f>
        <v/>
      </c>
      <c r="D102" s="169" t="str">
        <f>IF(C102="","",DANE!O96)</f>
        <v/>
      </c>
      <c r="E102" s="214" t="str">
        <f>IF(C102="","",DANE!W96)</f>
        <v/>
      </c>
      <c r="F102" s="215" t="str">
        <f>IF(C102="","",DANE!Y96)</f>
        <v/>
      </c>
      <c r="G102" s="226" t="str">
        <f>IF(C102="","",DANE!P96)</f>
        <v/>
      </c>
      <c r="H102" s="227" t="str">
        <f>IF(C102="","",DANE!Q96)</f>
        <v/>
      </c>
      <c r="I102" s="68" t="str">
        <f>IF(C102="","",DANE!AB96)</f>
        <v/>
      </c>
      <c r="J102" s="228" t="str">
        <f>IF(C102="","",DANE!AC96)</f>
        <v/>
      </c>
      <c r="K102" s="229" t="str">
        <f>IF(C102="","",DANE!AD96)</f>
        <v/>
      </c>
      <c r="L102" s="220" t="str">
        <f ca="1">IF(OR(C102="",DANE!AI96=""),"",DANE!AI96)</f>
        <v/>
      </c>
      <c r="M102" s="230" t="str">
        <f>IF(OR(C102="",DANE!AJ96=""),"",DANE!AJ96)</f>
        <v/>
      </c>
      <c r="N102" s="231" t="str">
        <f>IF(OR(C102="",DANE!AK96=""),"",DANE!AK96)</f>
        <v/>
      </c>
      <c r="O102" s="232" t="str">
        <f>IF(OR(C102="",DANE!AM96=0),"",DANE!AM96)</f>
        <v/>
      </c>
      <c r="P102" s="231" t="str">
        <f>IF(OR(C102="",DANE!AO96=""),"",DANE!AO96)</f>
        <v/>
      </c>
      <c r="Q102" s="233" t="str">
        <f>IF(OR(C102="",DANE!AQ96=0),"",DANE!AQ96)</f>
        <v/>
      </c>
      <c r="R102" s="234" t="str">
        <f>IF(OR(C102="",DANE!AS96=""),"",DANE!AS96)</f>
        <v/>
      </c>
      <c r="S102" s="233" t="str">
        <f>IF(OR(C102="",DANE!AU96=0),"",DANE!AU96)</f>
        <v/>
      </c>
      <c r="T102" s="225" t="str">
        <f>IF(OR(E102="",DANE!AW96=""),"",DANE!AW96)</f>
        <v/>
      </c>
      <c r="U102" s="224" t="str">
        <f>IF(OR(E102="",DANE!AY96=0),"",DANE!AY96)</f>
        <v/>
      </c>
      <c r="V102" s="231" t="str">
        <f>IF(OR(C102="",DANE!BC96=""),"",DANE!BC96)</f>
        <v/>
      </c>
      <c r="W102" s="233" t="str">
        <f>IF(OR(C102="",DANE!BE96=0),"",DANE!BE96)</f>
        <v/>
      </c>
      <c r="X102" s="231" t="str">
        <f>IF(OR(C102="",DANE!BG96=""),"",DANE!BG96)</f>
        <v/>
      </c>
      <c r="Y102" s="233" t="str">
        <f>IF(OR(C102="",DANE!BI96=0),"",DANE!BI96)</f>
        <v/>
      </c>
      <c r="Z102" s="222" t="str">
        <f>IF(OR(C102="",DANE!BK96=""),"",DANE!BK96)</f>
        <v/>
      </c>
      <c r="AA102" s="224" t="str">
        <f>IF(OR(C102="",DANE!BM96=0),"",DANE!BM96)</f>
        <v/>
      </c>
      <c r="AB102" s="225" t="str">
        <f>IF(OR(C102="",DANE!BO96=""),"",DANE!BO96)</f>
        <v/>
      </c>
      <c r="AC102" s="224" t="str">
        <f>IF(OR(C102="",DANE!BQ96=0),"",DANE!BQ96)</f>
        <v/>
      </c>
      <c r="AD102" s="222" t="str">
        <f>IF(OR(G102="",DANE!BS96=""),"",DANE!BS96)</f>
        <v/>
      </c>
      <c r="AE102" s="224" t="str">
        <f>IF(OR(G102="",DANE!BU96=0),"",DANE!BU96)</f>
        <v/>
      </c>
      <c r="AF102" s="225" t="str">
        <f>IF(OR(G102="",DANE!BW96=""),"",DANE!BW96)</f>
        <v/>
      </c>
      <c r="AG102" s="224" t="str">
        <f>IF(OR(G102="",DANE!BY96=0),"",DANE!BY96)</f>
        <v/>
      </c>
      <c r="AH102" s="225" t="str">
        <f>IF(OR(I102="",DANE!CA96=""),"",DANE!CA96)</f>
        <v/>
      </c>
      <c r="AI102" s="224" t="str">
        <f>IF(OR(I102="",DANE!CC96=0),"",DANE!CC96)</f>
        <v/>
      </c>
    </row>
    <row r="103" spans="1:35" s="36" customFormat="1" x14ac:dyDescent="0.2">
      <c r="A103" s="37">
        <f>DANE!C97</f>
        <v>89</v>
      </c>
      <c r="B103" s="74">
        <f t="shared" si="5"/>
        <v>89</v>
      </c>
      <c r="C103" s="167" t="str">
        <f>IF(OR(DANE!D97="",DANE!G97=0,DANE!R97=DANE!$A$33,DANE!R97=DANE!$A$34,DANE!R97=DANE!$A$35,DANE!R97=DANE!$A$36),"",DANE!D97)</f>
        <v/>
      </c>
      <c r="D103" s="169" t="str">
        <f>IF(C103="","",DANE!O97)</f>
        <v/>
      </c>
      <c r="E103" s="214" t="str">
        <f>IF(C103="","",DANE!W97)</f>
        <v/>
      </c>
      <c r="F103" s="215" t="str">
        <f>IF(C103="","",DANE!Y97)</f>
        <v/>
      </c>
      <c r="G103" s="226" t="str">
        <f>IF(C103="","",DANE!P97)</f>
        <v/>
      </c>
      <c r="H103" s="227" t="str">
        <f>IF(C103="","",DANE!Q97)</f>
        <v/>
      </c>
      <c r="I103" s="68" t="str">
        <f>IF(C103="","",DANE!AB97)</f>
        <v/>
      </c>
      <c r="J103" s="228" t="str">
        <f>IF(C103="","",DANE!AC97)</f>
        <v/>
      </c>
      <c r="K103" s="229" t="str">
        <f>IF(C103="","",DANE!AD97)</f>
        <v/>
      </c>
      <c r="L103" s="220" t="str">
        <f ca="1">IF(OR(C103="",DANE!AI97=""),"",DANE!AI97)</f>
        <v/>
      </c>
      <c r="M103" s="230" t="str">
        <f>IF(OR(C103="",DANE!AJ97=""),"",DANE!AJ97)</f>
        <v/>
      </c>
      <c r="N103" s="231" t="str">
        <f>IF(OR(C103="",DANE!AK97=""),"",DANE!AK97)</f>
        <v/>
      </c>
      <c r="O103" s="232" t="str">
        <f>IF(OR(C103="",DANE!AM97=0),"",DANE!AM97)</f>
        <v/>
      </c>
      <c r="P103" s="231" t="str">
        <f>IF(OR(C103="",DANE!AO97=""),"",DANE!AO97)</f>
        <v/>
      </c>
      <c r="Q103" s="233" t="str">
        <f>IF(OR(C103="",DANE!AQ97=0),"",DANE!AQ97)</f>
        <v/>
      </c>
      <c r="R103" s="234" t="str">
        <f>IF(OR(C103="",DANE!AS97=""),"",DANE!AS97)</f>
        <v/>
      </c>
      <c r="S103" s="233" t="str">
        <f>IF(OR(C103="",DANE!AU97=0),"",DANE!AU97)</f>
        <v/>
      </c>
      <c r="T103" s="225" t="str">
        <f>IF(OR(E103="",DANE!AW97=""),"",DANE!AW97)</f>
        <v/>
      </c>
      <c r="U103" s="224" t="str">
        <f>IF(OR(E103="",DANE!AY97=0),"",DANE!AY97)</f>
        <v/>
      </c>
      <c r="V103" s="231" t="str">
        <f>IF(OR(C103="",DANE!BC97=""),"",DANE!BC97)</f>
        <v/>
      </c>
      <c r="W103" s="233" t="str">
        <f>IF(OR(C103="",DANE!BE97=0),"",DANE!BE97)</f>
        <v/>
      </c>
      <c r="X103" s="231" t="str">
        <f>IF(OR(C103="",DANE!BG97=""),"",DANE!BG97)</f>
        <v/>
      </c>
      <c r="Y103" s="233" t="str">
        <f>IF(OR(C103="",DANE!BI97=0),"",DANE!BI97)</f>
        <v/>
      </c>
      <c r="Z103" s="222" t="str">
        <f>IF(OR(C103="",DANE!BK97=""),"",DANE!BK97)</f>
        <v/>
      </c>
      <c r="AA103" s="224" t="str">
        <f>IF(OR(C103="",DANE!BM97=0),"",DANE!BM97)</f>
        <v/>
      </c>
      <c r="AB103" s="225" t="str">
        <f>IF(OR(C103="",DANE!BO97=""),"",DANE!BO97)</f>
        <v/>
      </c>
      <c r="AC103" s="224" t="str">
        <f>IF(OR(C103="",DANE!BQ97=0),"",DANE!BQ97)</f>
        <v/>
      </c>
      <c r="AD103" s="222" t="str">
        <f>IF(OR(G103="",DANE!BS97=""),"",DANE!BS97)</f>
        <v/>
      </c>
      <c r="AE103" s="224" t="str">
        <f>IF(OR(G103="",DANE!BU97=0),"",DANE!BU97)</f>
        <v/>
      </c>
      <c r="AF103" s="225" t="str">
        <f>IF(OR(G103="",DANE!BW97=""),"",DANE!BW97)</f>
        <v/>
      </c>
      <c r="AG103" s="224" t="str">
        <f>IF(OR(G103="",DANE!BY97=0),"",DANE!BY97)</f>
        <v/>
      </c>
      <c r="AH103" s="225" t="str">
        <f>IF(OR(I103="",DANE!CA97=""),"",DANE!CA97)</f>
        <v/>
      </c>
      <c r="AI103" s="224" t="str">
        <f>IF(OR(I103="",DANE!CC97=0),"",DANE!CC97)</f>
        <v/>
      </c>
    </row>
    <row r="104" spans="1:35" s="36" customFormat="1" x14ac:dyDescent="0.2">
      <c r="A104" s="37">
        <f>DANE!C98</f>
        <v>90</v>
      </c>
      <c r="B104" s="74">
        <f t="shared" si="5"/>
        <v>90</v>
      </c>
      <c r="C104" s="167" t="str">
        <f>IF(OR(DANE!D98="",DANE!G98=0,DANE!R98=DANE!$A$33,DANE!R98=DANE!$A$34,DANE!R98=DANE!$A$35,DANE!R98=DANE!$A$36),"",DANE!D98)</f>
        <v/>
      </c>
      <c r="D104" s="169" t="str">
        <f>IF(C104="","",DANE!O98)</f>
        <v/>
      </c>
      <c r="E104" s="214" t="str">
        <f>IF(C104="","",DANE!W98)</f>
        <v/>
      </c>
      <c r="F104" s="215" t="str">
        <f>IF(C104="","",DANE!Y98)</f>
        <v/>
      </c>
      <c r="G104" s="226" t="str">
        <f>IF(C104="","",DANE!P98)</f>
        <v/>
      </c>
      <c r="H104" s="227" t="str">
        <f>IF(C104="","",DANE!Q98)</f>
        <v/>
      </c>
      <c r="I104" s="68" t="str">
        <f>IF(C104="","",DANE!AB98)</f>
        <v/>
      </c>
      <c r="J104" s="228" t="str">
        <f>IF(C104="","",DANE!AC98)</f>
        <v/>
      </c>
      <c r="K104" s="229" t="str">
        <f>IF(C104="","",DANE!AD98)</f>
        <v/>
      </c>
      <c r="L104" s="220" t="str">
        <f ca="1">IF(OR(C104="",DANE!AI98=""),"",DANE!AI98)</f>
        <v/>
      </c>
      <c r="M104" s="230" t="str">
        <f>IF(OR(C104="",DANE!AJ98=""),"",DANE!AJ98)</f>
        <v/>
      </c>
      <c r="N104" s="231" t="str">
        <f>IF(OR(C104="",DANE!AK98=""),"",DANE!AK98)</f>
        <v/>
      </c>
      <c r="O104" s="232" t="str">
        <f>IF(OR(C104="",DANE!AM98=0),"",DANE!AM98)</f>
        <v/>
      </c>
      <c r="P104" s="231" t="str">
        <f>IF(OR(C104="",DANE!AO98=""),"",DANE!AO98)</f>
        <v/>
      </c>
      <c r="Q104" s="233" t="str">
        <f>IF(OR(C104="",DANE!AQ98=0),"",DANE!AQ98)</f>
        <v/>
      </c>
      <c r="R104" s="234" t="str">
        <f>IF(OR(C104="",DANE!AS98=""),"",DANE!AS98)</f>
        <v/>
      </c>
      <c r="S104" s="233" t="str">
        <f>IF(OR(C104="",DANE!AU98=0),"",DANE!AU98)</f>
        <v/>
      </c>
      <c r="T104" s="225" t="str">
        <f>IF(OR(E104="",DANE!AW98=""),"",DANE!AW98)</f>
        <v/>
      </c>
      <c r="U104" s="224" t="str">
        <f>IF(OR(E104="",DANE!AY98=0),"",DANE!AY98)</f>
        <v/>
      </c>
      <c r="V104" s="231" t="str">
        <f>IF(OR(C104="",DANE!BC98=""),"",DANE!BC98)</f>
        <v/>
      </c>
      <c r="W104" s="233" t="str">
        <f>IF(OR(C104="",DANE!BE98=0),"",DANE!BE98)</f>
        <v/>
      </c>
      <c r="X104" s="231" t="str">
        <f>IF(OR(C104="",DANE!BG98=""),"",DANE!BG98)</f>
        <v/>
      </c>
      <c r="Y104" s="233" t="str">
        <f>IF(OR(C104="",DANE!BI98=0),"",DANE!BI98)</f>
        <v/>
      </c>
      <c r="Z104" s="222" t="str">
        <f>IF(OR(C104="",DANE!BK98=""),"",DANE!BK98)</f>
        <v/>
      </c>
      <c r="AA104" s="224" t="str">
        <f>IF(OR(C104="",DANE!BM98=0),"",DANE!BM98)</f>
        <v/>
      </c>
      <c r="AB104" s="225" t="str">
        <f>IF(OR(C104="",DANE!BO98=""),"",DANE!BO98)</f>
        <v/>
      </c>
      <c r="AC104" s="224" t="str">
        <f>IF(OR(C104="",DANE!BQ98=0),"",DANE!BQ98)</f>
        <v/>
      </c>
      <c r="AD104" s="222" t="str">
        <f>IF(OR(G104="",DANE!BS98=""),"",DANE!BS98)</f>
        <v/>
      </c>
      <c r="AE104" s="224" t="str">
        <f>IF(OR(G104="",DANE!BU98=0),"",DANE!BU98)</f>
        <v/>
      </c>
      <c r="AF104" s="225" t="str">
        <f>IF(OR(G104="",DANE!BW98=""),"",DANE!BW98)</f>
        <v/>
      </c>
      <c r="AG104" s="224" t="str">
        <f>IF(OR(G104="",DANE!BY98=0),"",DANE!BY98)</f>
        <v/>
      </c>
      <c r="AH104" s="225" t="str">
        <f>IF(OR(I104="",DANE!CA98=""),"",DANE!CA98)</f>
        <v/>
      </c>
      <c r="AI104" s="224" t="str">
        <f>IF(OR(I104="",DANE!CC98=0),"",DANE!CC98)</f>
        <v/>
      </c>
    </row>
    <row r="105" spans="1:35" s="36" customFormat="1" x14ac:dyDescent="0.2">
      <c r="A105" s="37">
        <f>DANE!C99</f>
        <v>91</v>
      </c>
      <c r="B105" s="74">
        <f t="shared" si="5"/>
        <v>91</v>
      </c>
      <c r="C105" s="167" t="str">
        <f>IF(OR(DANE!D99="",DANE!G99=0,DANE!R99=DANE!$A$33,DANE!R99=DANE!$A$34,DANE!R99=DANE!$A$35,DANE!R99=DANE!$A$36),"",DANE!D99)</f>
        <v/>
      </c>
      <c r="D105" s="169" t="str">
        <f>IF(C105="","",DANE!O99)</f>
        <v/>
      </c>
      <c r="E105" s="214" t="str">
        <f>IF(C105="","",DANE!W99)</f>
        <v/>
      </c>
      <c r="F105" s="215" t="str">
        <f>IF(C105="","",DANE!Y99)</f>
        <v/>
      </c>
      <c r="G105" s="226" t="str">
        <f>IF(C105="","",DANE!P99)</f>
        <v/>
      </c>
      <c r="H105" s="227" t="str">
        <f>IF(C105="","",DANE!Q99)</f>
        <v/>
      </c>
      <c r="I105" s="68" t="str">
        <f>IF(C105="","",DANE!AB99)</f>
        <v/>
      </c>
      <c r="J105" s="228" t="str">
        <f>IF(C105="","",DANE!AC99)</f>
        <v/>
      </c>
      <c r="K105" s="229" t="str">
        <f>IF(C105="","",DANE!AD99)</f>
        <v/>
      </c>
      <c r="L105" s="220" t="str">
        <f ca="1">IF(OR(C105="",DANE!AI99=""),"",DANE!AI99)</f>
        <v/>
      </c>
      <c r="M105" s="230" t="str">
        <f>IF(OR(C105="",DANE!AJ99=""),"",DANE!AJ99)</f>
        <v/>
      </c>
      <c r="N105" s="231" t="str">
        <f>IF(OR(C105="",DANE!AK99=""),"",DANE!AK99)</f>
        <v/>
      </c>
      <c r="O105" s="232" t="str">
        <f>IF(OR(C105="",DANE!AM99=0),"",DANE!AM99)</f>
        <v/>
      </c>
      <c r="P105" s="231" t="str">
        <f>IF(OR(C105="",DANE!AO99=""),"",DANE!AO99)</f>
        <v/>
      </c>
      <c r="Q105" s="233" t="str">
        <f>IF(OR(C105="",DANE!AQ99=0),"",DANE!AQ99)</f>
        <v/>
      </c>
      <c r="R105" s="234" t="str">
        <f>IF(OR(C105="",DANE!AS99=""),"",DANE!AS99)</f>
        <v/>
      </c>
      <c r="S105" s="233" t="str">
        <f>IF(OR(C105="",DANE!AU99=0),"",DANE!AU99)</f>
        <v/>
      </c>
      <c r="T105" s="225" t="str">
        <f>IF(OR(E105="",DANE!AW99=""),"",DANE!AW99)</f>
        <v/>
      </c>
      <c r="U105" s="224" t="str">
        <f>IF(OR(E105="",DANE!AY99=0),"",DANE!AY99)</f>
        <v/>
      </c>
      <c r="V105" s="231" t="str">
        <f>IF(OR(C105="",DANE!BC99=""),"",DANE!BC99)</f>
        <v/>
      </c>
      <c r="W105" s="233" t="str">
        <f>IF(OR(C105="",DANE!BE99=0),"",DANE!BE99)</f>
        <v/>
      </c>
      <c r="X105" s="231" t="str">
        <f>IF(OR(C105="",DANE!BG99=""),"",DANE!BG99)</f>
        <v/>
      </c>
      <c r="Y105" s="233" t="str">
        <f>IF(OR(C105="",DANE!BI99=0),"",DANE!BI99)</f>
        <v/>
      </c>
      <c r="Z105" s="222" t="str">
        <f>IF(OR(C105="",DANE!BK99=""),"",DANE!BK99)</f>
        <v/>
      </c>
      <c r="AA105" s="224" t="str">
        <f>IF(OR(C105="",DANE!BM99=0),"",DANE!BM99)</f>
        <v/>
      </c>
      <c r="AB105" s="225" t="str">
        <f>IF(OR(C105="",DANE!BO99=""),"",DANE!BO99)</f>
        <v/>
      </c>
      <c r="AC105" s="224" t="str">
        <f>IF(OR(C105="",DANE!BQ99=0),"",DANE!BQ99)</f>
        <v/>
      </c>
      <c r="AD105" s="222" t="str">
        <f>IF(OR(G105="",DANE!BS99=""),"",DANE!BS99)</f>
        <v/>
      </c>
      <c r="AE105" s="224" t="str">
        <f>IF(OR(G105="",DANE!BU99=0),"",DANE!BU99)</f>
        <v/>
      </c>
      <c r="AF105" s="225" t="str">
        <f>IF(OR(G105="",DANE!BW99=""),"",DANE!BW99)</f>
        <v/>
      </c>
      <c r="AG105" s="224" t="str">
        <f>IF(OR(G105="",DANE!BY99=0),"",DANE!BY99)</f>
        <v/>
      </c>
      <c r="AH105" s="225" t="str">
        <f>IF(OR(I105="",DANE!CA99=""),"",DANE!CA99)</f>
        <v/>
      </c>
      <c r="AI105" s="224" t="str">
        <f>IF(OR(I105="",DANE!CC99=0),"",DANE!CC99)</f>
        <v/>
      </c>
    </row>
    <row r="106" spans="1:35" s="36" customFormat="1" x14ac:dyDescent="0.2">
      <c r="A106" s="37">
        <f>DANE!C100</f>
        <v>92</v>
      </c>
      <c r="B106" s="74">
        <f t="shared" si="5"/>
        <v>92</v>
      </c>
      <c r="C106" s="167" t="str">
        <f>IF(OR(DANE!D100="",DANE!G100=0,DANE!R100=DANE!$A$33,DANE!R100=DANE!$A$34,DANE!R100=DANE!$A$35,DANE!R100=DANE!$A$36),"",DANE!D100)</f>
        <v/>
      </c>
      <c r="D106" s="169" t="str">
        <f>IF(C106="","",DANE!O100)</f>
        <v/>
      </c>
      <c r="E106" s="214" t="str">
        <f>IF(C106="","",DANE!W100)</f>
        <v/>
      </c>
      <c r="F106" s="215" t="str">
        <f>IF(C106="","",DANE!Y100)</f>
        <v/>
      </c>
      <c r="G106" s="226" t="str">
        <f>IF(C106="","",DANE!P100)</f>
        <v/>
      </c>
      <c r="H106" s="227" t="str">
        <f>IF(C106="","",DANE!Q100)</f>
        <v/>
      </c>
      <c r="I106" s="68" t="str">
        <f>IF(C106="","",DANE!AB100)</f>
        <v/>
      </c>
      <c r="J106" s="228" t="str">
        <f>IF(C106="","",DANE!AC100)</f>
        <v/>
      </c>
      <c r="K106" s="229" t="str">
        <f>IF(C106="","",DANE!AD100)</f>
        <v/>
      </c>
      <c r="L106" s="220" t="str">
        <f ca="1">IF(OR(C106="",DANE!AI100=""),"",DANE!AI100)</f>
        <v/>
      </c>
      <c r="M106" s="230" t="str">
        <f>IF(OR(C106="",DANE!AJ100=""),"",DANE!AJ100)</f>
        <v/>
      </c>
      <c r="N106" s="231" t="str">
        <f>IF(OR(C106="",DANE!AK100=""),"",DANE!AK100)</f>
        <v/>
      </c>
      <c r="O106" s="232" t="str">
        <f>IF(OR(C106="",DANE!AM100=0),"",DANE!AM100)</f>
        <v/>
      </c>
      <c r="P106" s="231" t="str">
        <f>IF(OR(C106="",DANE!AO100=""),"",DANE!AO100)</f>
        <v/>
      </c>
      <c r="Q106" s="233" t="str">
        <f>IF(OR(C106="",DANE!AQ100=0),"",DANE!AQ100)</f>
        <v/>
      </c>
      <c r="R106" s="234" t="str">
        <f>IF(OR(C106="",DANE!AS100=""),"",DANE!AS100)</f>
        <v/>
      </c>
      <c r="S106" s="233" t="str">
        <f>IF(OR(C106="",DANE!AU100=0),"",DANE!AU100)</f>
        <v/>
      </c>
      <c r="T106" s="225" t="str">
        <f>IF(OR(E106="",DANE!AW100=""),"",DANE!AW100)</f>
        <v/>
      </c>
      <c r="U106" s="224" t="str">
        <f>IF(OR(E106="",DANE!AY100=0),"",DANE!AY100)</f>
        <v/>
      </c>
      <c r="V106" s="231" t="str">
        <f>IF(OR(C106="",DANE!BC100=""),"",DANE!BC100)</f>
        <v/>
      </c>
      <c r="W106" s="233" t="str">
        <f>IF(OR(C106="",DANE!BE100=0),"",DANE!BE100)</f>
        <v/>
      </c>
      <c r="X106" s="231" t="str">
        <f>IF(OR(C106="",DANE!BG100=""),"",DANE!BG100)</f>
        <v/>
      </c>
      <c r="Y106" s="233" t="str">
        <f>IF(OR(C106="",DANE!BI100=0),"",DANE!BI100)</f>
        <v/>
      </c>
      <c r="Z106" s="222" t="str">
        <f>IF(OR(C106="",DANE!BK100=""),"",DANE!BK100)</f>
        <v/>
      </c>
      <c r="AA106" s="224" t="str">
        <f>IF(OR(C106="",DANE!BM100=0),"",DANE!BM100)</f>
        <v/>
      </c>
      <c r="AB106" s="225" t="str">
        <f>IF(OR(C106="",DANE!BO100=""),"",DANE!BO100)</f>
        <v/>
      </c>
      <c r="AC106" s="224" t="str">
        <f>IF(OR(C106="",DANE!BQ100=0),"",DANE!BQ100)</f>
        <v/>
      </c>
      <c r="AD106" s="222" t="str">
        <f>IF(OR(G106="",DANE!BS100=""),"",DANE!BS100)</f>
        <v/>
      </c>
      <c r="AE106" s="224" t="str">
        <f>IF(OR(G106="",DANE!BU100=0),"",DANE!BU100)</f>
        <v/>
      </c>
      <c r="AF106" s="225" t="str">
        <f>IF(OR(G106="",DANE!BW100=""),"",DANE!BW100)</f>
        <v/>
      </c>
      <c r="AG106" s="224" t="str">
        <f>IF(OR(G106="",DANE!BY100=0),"",DANE!BY100)</f>
        <v/>
      </c>
      <c r="AH106" s="225" t="str">
        <f>IF(OR(I106="",DANE!CA100=""),"",DANE!CA100)</f>
        <v/>
      </c>
      <c r="AI106" s="224" t="str">
        <f>IF(OR(I106="",DANE!CC100=0),"",DANE!CC100)</f>
        <v/>
      </c>
    </row>
    <row r="107" spans="1:35" s="36" customFormat="1" x14ac:dyDescent="0.2">
      <c r="A107" s="37">
        <f>DANE!C101</f>
        <v>93</v>
      </c>
      <c r="B107" s="74">
        <f t="shared" si="5"/>
        <v>93</v>
      </c>
      <c r="C107" s="167" t="str">
        <f>IF(OR(DANE!D101="",DANE!G101=0,DANE!R101=DANE!$A$33,DANE!R101=DANE!$A$34,DANE!R101=DANE!$A$35,DANE!R101=DANE!$A$36),"",DANE!D101)</f>
        <v/>
      </c>
      <c r="D107" s="169" t="str">
        <f>IF(C107="","",DANE!O101)</f>
        <v/>
      </c>
      <c r="E107" s="214" t="str">
        <f>IF(C107="","",DANE!W101)</f>
        <v/>
      </c>
      <c r="F107" s="215" t="str">
        <f>IF(C107="","",DANE!Y101)</f>
        <v/>
      </c>
      <c r="G107" s="226" t="str">
        <f>IF(C107="","",DANE!P101)</f>
        <v/>
      </c>
      <c r="H107" s="227" t="str">
        <f>IF(C107="","",DANE!Q101)</f>
        <v/>
      </c>
      <c r="I107" s="68" t="str">
        <f>IF(C107="","",DANE!AB101)</f>
        <v/>
      </c>
      <c r="J107" s="228" t="str">
        <f>IF(C107="","",DANE!AC101)</f>
        <v/>
      </c>
      <c r="K107" s="229" t="str">
        <f>IF(C107="","",DANE!AD101)</f>
        <v/>
      </c>
      <c r="L107" s="220" t="str">
        <f ca="1">IF(OR(C107="",DANE!AI101=""),"",DANE!AI101)</f>
        <v/>
      </c>
      <c r="M107" s="230" t="str">
        <f>IF(OR(C107="",DANE!AJ101=""),"",DANE!AJ101)</f>
        <v/>
      </c>
      <c r="N107" s="231" t="str">
        <f>IF(OR(C107="",DANE!AK101=""),"",DANE!AK101)</f>
        <v/>
      </c>
      <c r="O107" s="232" t="str">
        <f>IF(OR(C107="",DANE!AM101=0),"",DANE!AM101)</f>
        <v/>
      </c>
      <c r="P107" s="231" t="str">
        <f>IF(OR(C107="",DANE!AO101=""),"",DANE!AO101)</f>
        <v/>
      </c>
      <c r="Q107" s="233" t="str">
        <f>IF(OR(C107="",DANE!AQ101=0),"",DANE!AQ101)</f>
        <v/>
      </c>
      <c r="R107" s="234" t="str">
        <f>IF(OR(C107="",DANE!AS101=""),"",DANE!AS101)</f>
        <v/>
      </c>
      <c r="S107" s="233" t="str">
        <f>IF(OR(C107="",DANE!AU101=0),"",DANE!AU101)</f>
        <v/>
      </c>
      <c r="T107" s="225" t="str">
        <f>IF(OR(E107="",DANE!AW101=""),"",DANE!AW101)</f>
        <v/>
      </c>
      <c r="U107" s="224" t="str">
        <f>IF(OR(E107="",DANE!AY101=0),"",DANE!AY101)</f>
        <v/>
      </c>
      <c r="V107" s="231" t="str">
        <f>IF(OR(C107="",DANE!BC101=""),"",DANE!BC101)</f>
        <v/>
      </c>
      <c r="W107" s="233" t="str">
        <f>IF(OR(C107="",DANE!BE101=0),"",DANE!BE101)</f>
        <v/>
      </c>
      <c r="X107" s="231" t="str">
        <f>IF(OR(C107="",DANE!BG101=""),"",DANE!BG101)</f>
        <v/>
      </c>
      <c r="Y107" s="233" t="str">
        <f>IF(OR(C107="",DANE!BI101=0),"",DANE!BI101)</f>
        <v/>
      </c>
      <c r="Z107" s="222" t="str">
        <f>IF(OR(C107="",DANE!BK101=""),"",DANE!BK101)</f>
        <v/>
      </c>
      <c r="AA107" s="224" t="str">
        <f>IF(OR(C107="",DANE!BM101=0),"",DANE!BM101)</f>
        <v/>
      </c>
      <c r="AB107" s="225" t="str">
        <f>IF(OR(C107="",DANE!BO101=""),"",DANE!BO101)</f>
        <v/>
      </c>
      <c r="AC107" s="224" t="str">
        <f>IF(OR(C107="",DANE!BQ101=0),"",DANE!BQ101)</f>
        <v/>
      </c>
      <c r="AD107" s="222" t="str">
        <f>IF(OR(G107="",DANE!BS101=""),"",DANE!BS101)</f>
        <v/>
      </c>
      <c r="AE107" s="224" t="str">
        <f>IF(OR(G107="",DANE!BU101=0),"",DANE!BU101)</f>
        <v/>
      </c>
      <c r="AF107" s="225" t="str">
        <f>IF(OR(G107="",DANE!BW101=""),"",DANE!BW101)</f>
        <v/>
      </c>
      <c r="AG107" s="224" t="str">
        <f>IF(OR(G107="",DANE!BY101=0),"",DANE!BY101)</f>
        <v/>
      </c>
      <c r="AH107" s="225" t="str">
        <f>IF(OR(I107="",DANE!CA101=""),"",DANE!CA101)</f>
        <v/>
      </c>
      <c r="AI107" s="224" t="str">
        <f>IF(OR(I107="",DANE!CC101=0),"",DANE!CC101)</f>
        <v/>
      </c>
    </row>
    <row r="108" spans="1:35" s="36" customFormat="1" x14ac:dyDescent="0.2">
      <c r="A108" s="37">
        <f>DANE!C102</f>
        <v>94</v>
      </c>
      <c r="B108" s="74">
        <f t="shared" si="5"/>
        <v>94</v>
      </c>
      <c r="C108" s="167" t="str">
        <f>IF(OR(DANE!D102="",DANE!G102=0,DANE!R102=DANE!$A$33,DANE!R102=DANE!$A$34,DANE!R102=DANE!$A$35,DANE!R102=DANE!$A$36),"",DANE!D102)</f>
        <v/>
      </c>
      <c r="D108" s="169" t="str">
        <f>IF(C108="","",DANE!O102)</f>
        <v/>
      </c>
      <c r="E108" s="214" t="str">
        <f>IF(C108="","",DANE!W102)</f>
        <v/>
      </c>
      <c r="F108" s="215" t="str">
        <f>IF(C108="","",DANE!Y102)</f>
        <v/>
      </c>
      <c r="G108" s="226" t="str">
        <f>IF(C108="","",DANE!P102)</f>
        <v/>
      </c>
      <c r="H108" s="227" t="str">
        <f>IF(C108="","",DANE!Q102)</f>
        <v/>
      </c>
      <c r="I108" s="68" t="str">
        <f>IF(C108="","",DANE!AB102)</f>
        <v/>
      </c>
      <c r="J108" s="228" t="str">
        <f>IF(C108="","",DANE!AC102)</f>
        <v/>
      </c>
      <c r="K108" s="229" t="str">
        <f>IF(C108="","",DANE!AD102)</f>
        <v/>
      </c>
      <c r="L108" s="220" t="str">
        <f ca="1">IF(OR(C108="",DANE!AI102=""),"",DANE!AI102)</f>
        <v/>
      </c>
      <c r="M108" s="230" t="str">
        <f>IF(OR(C108="",DANE!AJ102=""),"",DANE!AJ102)</f>
        <v/>
      </c>
      <c r="N108" s="231" t="str">
        <f>IF(OR(C108="",DANE!AK102=""),"",DANE!AK102)</f>
        <v/>
      </c>
      <c r="O108" s="232" t="str">
        <f>IF(OR(C108="",DANE!AM102=0),"",DANE!AM102)</f>
        <v/>
      </c>
      <c r="P108" s="231" t="str">
        <f>IF(OR(C108="",DANE!AO102=""),"",DANE!AO102)</f>
        <v/>
      </c>
      <c r="Q108" s="233" t="str">
        <f>IF(OR(C108="",DANE!AQ102=0),"",DANE!AQ102)</f>
        <v/>
      </c>
      <c r="R108" s="234" t="str">
        <f>IF(OR(C108="",DANE!AS102=""),"",DANE!AS102)</f>
        <v/>
      </c>
      <c r="S108" s="233" t="str">
        <f>IF(OR(C108="",DANE!AU102=0),"",DANE!AU102)</f>
        <v/>
      </c>
      <c r="T108" s="225" t="str">
        <f>IF(OR(E108="",DANE!AW102=""),"",DANE!AW102)</f>
        <v/>
      </c>
      <c r="U108" s="224" t="str">
        <f>IF(OR(E108="",DANE!AY102=0),"",DANE!AY102)</f>
        <v/>
      </c>
      <c r="V108" s="231" t="str">
        <f>IF(OR(C108="",DANE!BC102=""),"",DANE!BC102)</f>
        <v/>
      </c>
      <c r="W108" s="233" t="str">
        <f>IF(OR(C108="",DANE!BE102=0),"",DANE!BE102)</f>
        <v/>
      </c>
      <c r="X108" s="231" t="str">
        <f>IF(OR(C108="",DANE!BG102=""),"",DANE!BG102)</f>
        <v/>
      </c>
      <c r="Y108" s="233" t="str">
        <f>IF(OR(C108="",DANE!BI102=0),"",DANE!BI102)</f>
        <v/>
      </c>
      <c r="Z108" s="222" t="str">
        <f>IF(OR(C108="",DANE!BK102=""),"",DANE!BK102)</f>
        <v/>
      </c>
      <c r="AA108" s="224" t="str">
        <f>IF(OR(C108="",DANE!BM102=0),"",DANE!BM102)</f>
        <v/>
      </c>
      <c r="AB108" s="225" t="str">
        <f>IF(OR(C108="",DANE!BO102=""),"",DANE!BO102)</f>
        <v/>
      </c>
      <c r="AC108" s="224" t="str">
        <f>IF(OR(C108="",DANE!BQ102=0),"",DANE!BQ102)</f>
        <v/>
      </c>
      <c r="AD108" s="222" t="str">
        <f>IF(OR(G108="",DANE!BS102=""),"",DANE!BS102)</f>
        <v/>
      </c>
      <c r="AE108" s="224" t="str">
        <f>IF(OR(G108="",DANE!BU102=0),"",DANE!BU102)</f>
        <v/>
      </c>
      <c r="AF108" s="225" t="str">
        <f>IF(OR(G108="",DANE!BW102=""),"",DANE!BW102)</f>
        <v/>
      </c>
      <c r="AG108" s="224" t="str">
        <f>IF(OR(G108="",DANE!BY102=0),"",DANE!BY102)</f>
        <v/>
      </c>
      <c r="AH108" s="225" t="str">
        <f>IF(OR(I108="",DANE!CA102=""),"",DANE!CA102)</f>
        <v/>
      </c>
      <c r="AI108" s="224" t="str">
        <f>IF(OR(I108="",DANE!CC102=0),"",DANE!CC102)</f>
        <v/>
      </c>
    </row>
    <row r="109" spans="1:35" s="36" customFormat="1" x14ac:dyDescent="0.2">
      <c r="A109" s="37">
        <f>DANE!C103</f>
        <v>95</v>
      </c>
      <c r="B109" s="74">
        <f t="shared" si="5"/>
        <v>95</v>
      </c>
      <c r="C109" s="167" t="str">
        <f>IF(OR(DANE!D103="",DANE!G103=0,DANE!R103=DANE!$A$33,DANE!R103=DANE!$A$34,DANE!R103=DANE!$A$35,DANE!R103=DANE!$A$36),"",DANE!D103)</f>
        <v/>
      </c>
      <c r="D109" s="169" t="str">
        <f>IF(C109="","",DANE!O103)</f>
        <v/>
      </c>
      <c r="E109" s="214" t="str">
        <f>IF(C109="","",DANE!W103)</f>
        <v/>
      </c>
      <c r="F109" s="215" t="str">
        <f>IF(C109="","",DANE!Y103)</f>
        <v/>
      </c>
      <c r="G109" s="226" t="str">
        <f>IF(C109="","",DANE!P103)</f>
        <v/>
      </c>
      <c r="H109" s="227" t="str">
        <f>IF(C109="","",DANE!Q103)</f>
        <v/>
      </c>
      <c r="I109" s="68" t="str">
        <f>IF(C109="","",DANE!AB103)</f>
        <v/>
      </c>
      <c r="J109" s="228" t="str">
        <f>IF(C109="","",DANE!AC103)</f>
        <v/>
      </c>
      <c r="K109" s="229" t="str">
        <f>IF(C109="","",DANE!AD103)</f>
        <v/>
      </c>
      <c r="L109" s="220" t="str">
        <f ca="1">IF(OR(C109="",DANE!AI103=""),"",DANE!AI103)</f>
        <v/>
      </c>
      <c r="M109" s="230" t="str">
        <f>IF(OR(C109="",DANE!AJ103=""),"",DANE!AJ103)</f>
        <v/>
      </c>
      <c r="N109" s="231" t="str">
        <f>IF(OR(C109="",DANE!AK103=""),"",DANE!AK103)</f>
        <v/>
      </c>
      <c r="O109" s="232" t="str">
        <f>IF(OR(C109="",DANE!AM103=0),"",DANE!AM103)</f>
        <v/>
      </c>
      <c r="P109" s="231" t="str">
        <f>IF(OR(C109="",DANE!AO103=""),"",DANE!AO103)</f>
        <v/>
      </c>
      <c r="Q109" s="233" t="str">
        <f>IF(OR(C109="",DANE!AQ103=0),"",DANE!AQ103)</f>
        <v/>
      </c>
      <c r="R109" s="234" t="str">
        <f>IF(OR(C109="",DANE!AS103=""),"",DANE!AS103)</f>
        <v/>
      </c>
      <c r="S109" s="233" t="str">
        <f>IF(OR(C109="",DANE!AU103=0),"",DANE!AU103)</f>
        <v/>
      </c>
      <c r="T109" s="225" t="str">
        <f>IF(OR(E109="",DANE!AW103=""),"",DANE!AW103)</f>
        <v/>
      </c>
      <c r="U109" s="224" t="str">
        <f>IF(OR(E109="",DANE!AY103=0),"",DANE!AY103)</f>
        <v/>
      </c>
      <c r="V109" s="231" t="str">
        <f>IF(OR(C109="",DANE!BC103=""),"",DANE!BC103)</f>
        <v/>
      </c>
      <c r="W109" s="233" t="str">
        <f>IF(OR(C109="",DANE!BE103=0),"",DANE!BE103)</f>
        <v/>
      </c>
      <c r="X109" s="231" t="str">
        <f>IF(OR(C109="",DANE!BG103=""),"",DANE!BG103)</f>
        <v/>
      </c>
      <c r="Y109" s="233" t="str">
        <f>IF(OR(C109="",DANE!BI103=0),"",DANE!BI103)</f>
        <v/>
      </c>
      <c r="Z109" s="222" t="str">
        <f>IF(OR(C109="",DANE!BK103=""),"",DANE!BK103)</f>
        <v/>
      </c>
      <c r="AA109" s="224" t="str">
        <f>IF(OR(C109="",DANE!BM103=0),"",DANE!BM103)</f>
        <v/>
      </c>
      <c r="AB109" s="225" t="str">
        <f>IF(OR(C109="",DANE!BO103=""),"",DANE!BO103)</f>
        <v/>
      </c>
      <c r="AC109" s="224" t="str">
        <f>IF(OR(C109="",DANE!BQ103=0),"",DANE!BQ103)</f>
        <v/>
      </c>
      <c r="AD109" s="222" t="str">
        <f>IF(OR(G109="",DANE!BS103=""),"",DANE!BS103)</f>
        <v/>
      </c>
      <c r="AE109" s="224" t="str">
        <f>IF(OR(G109="",DANE!BU103=0),"",DANE!BU103)</f>
        <v/>
      </c>
      <c r="AF109" s="225" t="str">
        <f>IF(OR(G109="",DANE!BW103=""),"",DANE!BW103)</f>
        <v/>
      </c>
      <c r="AG109" s="224" t="str">
        <f>IF(OR(G109="",DANE!BY103=0),"",DANE!BY103)</f>
        <v/>
      </c>
      <c r="AH109" s="225" t="str">
        <f>IF(OR(I109="",DANE!CA103=""),"",DANE!CA103)</f>
        <v/>
      </c>
      <c r="AI109" s="224" t="str">
        <f>IF(OR(I109="",DANE!CC103=0),"",DANE!CC103)</f>
        <v/>
      </c>
    </row>
    <row r="110" spans="1:35" s="36" customFormat="1" x14ac:dyDescent="0.2">
      <c r="A110" s="37">
        <f>DANE!C104</f>
        <v>96</v>
      </c>
      <c r="B110" s="74">
        <f t="shared" si="5"/>
        <v>96</v>
      </c>
      <c r="C110" s="167" t="str">
        <f>IF(OR(DANE!D104="",DANE!G104=0,DANE!R104=DANE!$A$33,DANE!R104=DANE!$A$34,DANE!R104=DANE!$A$35,DANE!R104=DANE!$A$36),"",DANE!D104)</f>
        <v/>
      </c>
      <c r="D110" s="169" t="str">
        <f>IF(C110="","",DANE!O104)</f>
        <v/>
      </c>
      <c r="E110" s="214" t="str">
        <f>IF(C110="","",DANE!W104)</f>
        <v/>
      </c>
      <c r="F110" s="215" t="str">
        <f>IF(C110="","",DANE!Y104)</f>
        <v/>
      </c>
      <c r="G110" s="226" t="str">
        <f>IF(C110="","",DANE!P104)</f>
        <v/>
      </c>
      <c r="H110" s="227" t="str">
        <f>IF(C110="","",DANE!Q104)</f>
        <v/>
      </c>
      <c r="I110" s="68" t="str">
        <f>IF(C110="","",DANE!AB104)</f>
        <v/>
      </c>
      <c r="J110" s="228" t="str">
        <f>IF(C110="","",DANE!AC104)</f>
        <v/>
      </c>
      <c r="K110" s="229" t="str">
        <f>IF(C110="","",DANE!AD104)</f>
        <v/>
      </c>
      <c r="L110" s="220" t="str">
        <f ca="1">IF(OR(C110="",DANE!AI104=""),"",DANE!AI104)</f>
        <v/>
      </c>
      <c r="M110" s="230" t="str">
        <f>IF(OR(C110="",DANE!AJ104=""),"",DANE!AJ104)</f>
        <v/>
      </c>
      <c r="N110" s="231" t="str">
        <f>IF(OR(C110="",DANE!AK104=""),"",DANE!AK104)</f>
        <v/>
      </c>
      <c r="O110" s="232" t="str">
        <f>IF(OR(C110="",DANE!AM104=0),"",DANE!AM104)</f>
        <v/>
      </c>
      <c r="P110" s="231" t="str">
        <f>IF(OR(C110="",DANE!AO104=""),"",DANE!AO104)</f>
        <v/>
      </c>
      <c r="Q110" s="233" t="str">
        <f>IF(OR(C110="",DANE!AQ104=0),"",DANE!AQ104)</f>
        <v/>
      </c>
      <c r="R110" s="234" t="str">
        <f>IF(OR(C110="",DANE!AS104=""),"",DANE!AS104)</f>
        <v/>
      </c>
      <c r="S110" s="233" t="str">
        <f>IF(OR(C110="",DANE!AU104=0),"",DANE!AU104)</f>
        <v/>
      </c>
      <c r="T110" s="225" t="str">
        <f>IF(OR(E110="",DANE!AW104=""),"",DANE!AW104)</f>
        <v/>
      </c>
      <c r="U110" s="224" t="str">
        <f>IF(OR(E110="",DANE!AY104=0),"",DANE!AY104)</f>
        <v/>
      </c>
      <c r="V110" s="231" t="str">
        <f>IF(OR(C110="",DANE!BC104=""),"",DANE!BC104)</f>
        <v/>
      </c>
      <c r="W110" s="233" t="str">
        <f>IF(OR(C110="",DANE!BE104=0),"",DANE!BE104)</f>
        <v/>
      </c>
      <c r="X110" s="231" t="str">
        <f>IF(OR(C110="",DANE!BG104=""),"",DANE!BG104)</f>
        <v/>
      </c>
      <c r="Y110" s="233" t="str">
        <f>IF(OR(C110="",DANE!BI104=0),"",DANE!BI104)</f>
        <v/>
      </c>
      <c r="Z110" s="222" t="str">
        <f>IF(OR(C110="",DANE!BK104=""),"",DANE!BK104)</f>
        <v/>
      </c>
      <c r="AA110" s="224" t="str">
        <f>IF(OR(C110="",DANE!BM104=0),"",DANE!BM104)</f>
        <v/>
      </c>
      <c r="AB110" s="225" t="str">
        <f>IF(OR(C110="",DANE!BO104=""),"",DANE!BO104)</f>
        <v/>
      </c>
      <c r="AC110" s="224" t="str">
        <f>IF(OR(C110="",DANE!BQ104=0),"",DANE!BQ104)</f>
        <v/>
      </c>
      <c r="AD110" s="222" t="str">
        <f>IF(OR(G110="",DANE!BS104=""),"",DANE!BS104)</f>
        <v/>
      </c>
      <c r="AE110" s="224" t="str">
        <f>IF(OR(G110="",DANE!BU104=0),"",DANE!BU104)</f>
        <v/>
      </c>
      <c r="AF110" s="225" t="str">
        <f>IF(OR(G110="",DANE!BW104=""),"",DANE!BW104)</f>
        <v/>
      </c>
      <c r="AG110" s="224" t="str">
        <f>IF(OR(G110="",DANE!BY104=0),"",DANE!BY104)</f>
        <v/>
      </c>
      <c r="AH110" s="225" t="str">
        <f>IF(OR(I110="",DANE!CA104=""),"",DANE!CA104)</f>
        <v/>
      </c>
      <c r="AI110" s="224" t="str">
        <f>IF(OR(I110="",DANE!CC104=0),"",DANE!CC104)</f>
        <v/>
      </c>
    </row>
    <row r="111" spans="1:35" s="36" customFormat="1" x14ac:dyDescent="0.2">
      <c r="A111" s="37">
        <f>DANE!C105</f>
        <v>97</v>
      </c>
      <c r="B111" s="74">
        <f t="shared" si="5"/>
        <v>97</v>
      </c>
      <c r="C111" s="167" t="str">
        <f>IF(OR(DANE!D105="",DANE!G105=0,DANE!R105=DANE!$A$33,DANE!R105=DANE!$A$34,DANE!R105=DANE!$A$35,DANE!R105=DANE!$A$36),"",DANE!D105)</f>
        <v/>
      </c>
      <c r="D111" s="169" t="str">
        <f>IF(C111="","",DANE!O105)</f>
        <v/>
      </c>
      <c r="E111" s="214" t="str">
        <f>IF(C111="","",DANE!W105)</f>
        <v/>
      </c>
      <c r="F111" s="215" t="str">
        <f>IF(C111="","",DANE!Y105)</f>
        <v/>
      </c>
      <c r="G111" s="226" t="str">
        <f>IF(C111="","",DANE!P105)</f>
        <v/>
      </c>
      <c r="H111" s="227" t="str">
        <f>IF(C111="","",DANE!Q105)</f>
        <v/>
      </c>
      <c r="I111" s="68" t="str">
        <f>IF(C111="","",DANE!AB105)</f>
        <v/>
      </c>
      <c r="J111" s="228" t="str">
        <f>IF(C111="","",DANE!AC105)</f>
        <v/>
      </c>
      <c r="K111" s="229" t="str">
        <f>IF(C111="","",DANE!AD105)</f>
        <v/>
      </c>
      <c r="L111" s="220" t="str">
        <f ca="1">IF(OR(C111="",DANE!AI105=""),"",DANE!AI105)</f>
        <v/>
      </c>
      <c r="M111" s="230" t="str">
        <f>IF(OR(C111="",DANE!AJ105=""),"",DANE!AJ105)</f>
        <v/>
      </c>
      <c r="N111" s="231" t="str">
        <f>IF(OR(C111="",DANE!AK105=""),"",DANE!AK105)</f>
        <v/>
      </c>
      <c r="O111" s="232" t="str">
        <f>IF(OR(C111="",DANE!AM105=0),"",DANE!AM105)</f>
        <v/>
      </c>
      <c r="P111" s="231" t="str">
        <f>IF(OR(C111="",DANE!AO105=""),"",DANE!AO105)</f>
        <v/>
      </c>
      <c r="Q111" s="233" t="str">
        <f>IF(OR(C111="",DANE!AQ105=0),"",DANE!AQ105)</f>
        <v/>
      </c>
      <c r="R111" s="234" t="str">
        <f>IF(OR(C111="",DANE!AS105=""),"",DANE!AS105)</f>
        <v/>
      </c>
      <c r="S111" s="233" t="str">
        <f>IF(OR(C111="",DANE!AU105=0),"",DANE!AU105)</f>
        <v/>
      </c>
      <c r="T111" s="225" t="str">
        <f>IF(OR(E111="",DANE!AW105=""),"",DANE!AW105)</f>
        <v/>
      </c>
      <c r="U111" s="224" t="str">
        <f>IF(OR(E111="",DANE!AY105=0),"",DANE!AY105)</f>
        <v/>
      </c>
      <c r="V111" s="231" t="str">
        <f>IF(OR(C111="",DANE!BC105=""),"",DANE!BC105)</f>
        <v/>
      </c>
      <c r="W111" s="233" t="str">
        <f>IF(OR(C111="",DANE!BE105=0),"",DANE!BE105)</f>
        <v/>
      </c>
      <c r="X111" s="231" t="str">
        <f>IF(OR(C111="",DANE!BG105=""),"",DANE!BG105)</f>
        <v/>
      </c>
      <c r="Y111" s="233" t="str">
        <f>IF(OR(C111="",DANE!BI105=0),"",DANE!BI105)</f>
        <v/>
      </c>
      <c r="Z111" s="222" t="str">
        <f>IF(OR(C111="",DANE!BK105=""),"",DANE!BK105)</f>
        <v/>
      </c>
      <c r="AA111" s="224" t="str">
        <f>IF(OR(C111="",DANE!BM105=0),"",DANE!BM105)</f>
        <v/>
      </c>
      <c r="AB111" s="225" t="str">
        <f>IF(OR(C111="",DANE!BO105=""),"",DANE!BO105)</f>
        <v/>
      </c>
      <c r="AC111" s="224" t="str">
        <f>IF(OR(C111="",DANE!BQ105=0),"",DANE!BQ105)</f>
        <v/>
      </c>
      <c r="AD111" s="222" t="str">
        <f>IF(OR(G111="",DANE!BS105=""),"",DANE!BS105)</f>
        <v/>
      </c>
      <c r="AE111" s="224" t="str">
        <f>IF(OR(G111="",DANE!BU105=0),"",DANE!BU105)</f>
        <v/>
      </c>
      <c r="AF111" s="225" t="str">
        <f>IF(OR(G111="",DANE!BW105=""),"",DANE!BW105)</f>
        <v/>
      </c>
      <c r="AG111" s="224" t="str">
        <f>IF(OR(G111="",DANE!BY105=0),"",DANE!BY105)</f>
        <v/>
      </c>
      <c r="AH111" s="225" t="str">
        <f>IF(OR(I111="",DANE!CA105=""),"",DANE!CA105)</f>
        <v/>
      </c>
      <c r="AI111" s="224" t="str">
        <f>IF(OR(I111="",DANE!CC105=0),"",DANE!CC105)</f>
        <v/>
      </c>
    </row>
    <row r="112" spans="1:35" s="36" customFormat="1" x14ac:dyDescent="0.2">
      <c r="A112" s="37">
        <f>DANE!C106</f>
        <v>98</v>
      </c>
      <c r="B112" s="74">
        <f t="shared" si="5"/>
        <v>98</v>
      </c>
      <c r="C112" s="167" t="str">
        <f>IF(OR(DANE!D106="",DANE!G106=0,DANE!R106=DANE!$A$33,DANE!R106=DANE!$A$34,DANE!R106=DANE!$A$35,DANE!R106=DANE!$A$36),"",DANE!D106)</f>
        <v/>
      </c>
      <c r="D112" s="169" t="str">
        <f>IF(C112="","",DANE!O106)</f>
        <v/>
      </c>
      <c r="E112" s="214" t="str">
        <f>IF(C112="","",DANE!W106)</f>
        <v/>
      </c>
      <c r="F112" s="215" t="str">
        <f>IF(C112="","",DANE!Y106)</f>
        <v/>
      </c>
      <c r="G112" s="226" t="str">
        <f>IF(C112="","",DANE!P106)</f>
        <v/>
      </c>
      <c r="H112" s="227" t="str">
        <f>IF(C112="","",DANE!Q106)</f>
        <v/>
      </c>
      <c r="I112" s="68" t="str">
        <f>IF(C112="","",DANE!AB106)</f>
        <v/>
      </c>
      <c r="J112" s="228" t="str">
        <f>IF(C112="","",DANE!AC106)</f>
        <v/>
      </c>
      <c r="K112" s="229" t="str">
        <f>IF(C112="","",DANE!AD106)</f>
        <v/>
      </c>
      <c r="L112" s="220" t="str">
        <f ca="1">IF(OR(C112="",DANE!AI106=""),"",DANE!AI106)</f>
        <v/>
      </c>
      <c r="M112" s="230" t="str">
        <f>IF(OR(C112="",DANE!AJ106=""),"",DANE!AJ106)</f>
        <v/>
      </c>
      <c r="N112" s="231" t="str">
        <f>IF(OR(C112="",DANE!AK106=""),"",DANE!AK106)</f>
        <v/>
      </c>
      <c r="O112" s="232" t="str">
        <f>IF(OR(C112="",DANE!AM106=0),"",DANE!AM106)</f>
        <v/>
      </c>
      <c r="P112" s="231" t="str">
        <f>IF(OR(C112="",DANE!AO106=""),"",DANE!AO106)</f>
        <v/>
      </c>
      <c r="Q112" s="233" t="str">
        <f>IF(OR(C112="",DANE!AQ106=0),"",DANE!AQ106)</f>
        <v/>
      </c>
      <c r="R112" s="234" t="str">
        <f>IF(OR(C112="",DANE!AS106=""),"",DANE!AS106)</f>
        <v/>
      </c>
      <c r="S112" s="233" t="str">
        <f>IF(OR(C112="",DANE!AU106=0),"",DANE!AU106)</f>
        <v/>
      </c>
      <c r="T112" s="225" t="str">
        <f>IF(OR(E112="",DANE!AW106=""),"",DANE!AW106)</f>
        <v/>
      </c>
      <c r="U112" s="224" t="str">
        <f>IF(OR(E112="",DANE!AY106=0),"",DANE!AY106)</f>
        <v/>
      </c>
      <c r="V112" s="231" t="str">
        <f>IF(OR(C112="",DANE!BC106=""),"",DANE!BC106)</f>
        <v/>
      </c>
      <c r="W112" s="233" t="str">
        <f>IF(OR(C112="",DANE!BE106=0),"",DANE!BE106)</f>
        <v/>
      </c>
      <c r="X112" s="231" t="str">
        <f>IF(OR(C112="",DANE!BG106=""),"",DANE!BG106)</f>
        <v/>
      </c>
      <c r="Y112" s="233" t="str">
        <f>IF(OR(C112="",DANE!BI106=0),"",DANE!BI106)</f>
        <v/>
      </c>
      <c r="Z112" s="222" t="str">
        <f>IF(OR(C112="",DANE!BK106=""),"",DANE!BK106)</f>
        <v/>
      </c>
      <c r="AA112" s="224" t="str">
        <f>IF(OR(C112="",DANE!BM106=0),"",DANE!BM106)</f>
        <v/>
      </c>
      <c r="AB112" s="225" t="str">
        <f>IF(OR(C112="",DANE!BO106=""),"",DANE!BO106)</f>
        <v/>
      </c>
      <c r="AC112" s="224" t="str">
        <f>IF(OR(C112="",DANE!BQ106=0),"",DANE!BQ106)</f>
        <v/>
      </c>
      <c r="AD112" s="222" t="str">
        <f>IF(OR(G112="",DANE!BS106=""),"",DANE!BS106)</f>
        <v/>
      </c>
      <c r="AE112" s="224" t="str">
        <f>IF(OR(G112="",DANE!BU106=0),"",DANE!BU106)</f>
        <v/>
      </c>
      <c r="AF112" s="225" t="str">
        <f>IF(OR(G112="",DANE!BW106=""),"",DANE!BW106)</f>
        <v/>
      </c>
      <c r="AG112" s="224" t="str">
        <f>IF(OR(G112="",DANE!BY106=0),"",DANE!BY106)</f>
        <v/>
      </c>
      <c r="AH112" s="225" t="str">
        <f>IF(OR(I112="",DANE!CA106=""),"",DANE!CA106)</f>
        <v/>
      </c>
      <c r="AI112" s="224" t="str">
        <f>IF(OR(I112="",DANE!CC106=0),"",DANE!CC106)</f>
        <v/>
      </c>
    </row>
    <row r="113" spans="1:35" s="36" customFormat="1" x14ac:dyDescent="0.2">
      <c r="A113" s="37">
        <f>DANE!C107</f>
        <v>99</v>
      </c>
      <c r="B113" s="74">
        <f t="shared" si="5"/>
        <v>99</v>
      </c>
      <c r="C113" s="167" t="str">
        <f>IF(OR(DANE!D107="",DANE!G107=0,DANE!R107=DANE!$A$33,DANE!R107=DANE!$A$34,DANE!R107=DANE!$A$35,DANE!R107=DANE!$A$36),"",DANE!D107)</f>
        <v/>
      </c>
      <c r="D113" s="169" t="str">
        <f>IF(C113="","",DANE!O107)</f>
        <v/>
      </c>
      <c r="E113" s="214" t="str">
        <f>IF(C113="","",DANE!W107)</f>
        <v/>
      </c>
      <c r="F113" s="215" t="str">
        <f>IF(C113="","",DANE!Y107)</f>
        <v/>
      </c>
      <c r="G113" s="226" t="str">
        <f>IF(C113="","",DANE!P107)</f>
        <v/>
      </c>
      <c r="H113" s="227" t="str">
        <f>IF(C113="","",DANE!Q107)</f>
        <v/>
      </c>
      <c r="I113" s="68" t="str">
        <f>IF(C113="","",DANE!AB107)</f>
        <v/>
      </c>
      <c r="J113" s="228" t="str">
        <f>IF(C113="","",DANE!AC107)</f>
        <v/>
      </c>
      <c r="K113" s="229" t="str">
        <f>IF(C113="","",DANE!AD107)</f>
        <v/>
      </c>
      <c r="L113" s="220" t="str">
        <f ca="1">IF(OR(C113="",DANE!AI107=""),"",DANE!AI107)</f>
        <v/>
      </c>
      <c r="M113" s="230" t="str">
        <f>IF(OR(C113="",DANE!AJ107=""),"",DANE!AJ107)</f>
        <v/>
      </c>
      <c r="N113" s="231" t="str">
        <f>IF(OR(C113="",DANE!AK107=""),"",DANE!AK107)</f>
        <v/>
      </c>
      <c r="O113" s="232" t="str">
        <f>IF(OR(C113="",DANE!AM107=0),"",DANE!AM107)</f>
        <v/>
      </c>
      <c r="P113" s="231" t="str">
        <f>IF(OR(C113="",DANE!AO107=""),"",DANE!AO107)</f>
        <v/>
      </c>
      <c r="Q113" s="233" t="str">
        <f>IF(OR(C113="",DANE!AQ107=0),"",DANE!AQ107)</f>
        <v/>
      </c>
      <c r="R113" s="234" t="str">
        <f>IF(OR(C113="",DANE!AS107=""),"",DANE!AS107)</f>
        <v/>
      </c>
      <c r="S113" s="233" t="str">
        <f>IF(OR(C113="",DANE!AU107=0),"",DANE!AU107)</f>
        <v/>
      </c>
      <c r="T113" s="225" t="str">
        <f>IF(OR(E113="",DANE!AW107=""),"",DANE!AW107)</f>
        <v/>
      </c>
      <c r="U113" s="224" t="str">
        <f>IF(OR(E113="",DANE!AY107=0),"",DANE!AY107)</f>
        <v/>
      </c>
      <c r="V113" s="231" t="str">
        <f>IF(OR(C113="",DANE!BC107=""),"",DANE!BC107)</f>
        <v/>
      </c>
      <c r="W113" s="233" t="str">
        <f>IF(OR(C113="",DANE!BE107=0),"",DANE!BE107)</f>
        <v/>
      </c>
      <c r="X113" s="231" t="str">
        <f>IF(OR(C113="",DANE!BG107=""),"",DANE!BG107)</f>
        <v/>
      </c>
      <c r="Y113" s="233" t="str">
        <f>IF(OR(C113="",DANE!BI107=0),"",DANE!BI107)</f>
        <v/>
      </c>
      <c r="Z113" s="222" t="str">
        <f>IF(OR(C113="",DANE!BK107=""),"",DANE!BK107)</f>
        <v/>
      </c>
      <c r="AA113" s="224" t="str">
        <f>IF(OR(C113="",DANE!BM107=0),"",DANE!BM107)</f>
        <v/>
      </c>
      <c r="AB113" s="225" t="str">
        <f>IF(OR(C113="",DANE!BO107=""),"",DANE!BO107)</f>
        <v/>
      </c>
      <c r="AC113" s="224" t="str">
        <f>IF(OR(C113="",DANE!BQ107=0),"",DANE!BQ107)</f>
        <v/>
      </c>
      <c r="AD113" s="222" t="str">
        <f>IF(OR(G113="",DANE!BS107=""),"",DANE!BS107)</f>
        <v/>
      </c>
      <c r="AE113" s="224" t="str">
        <f>IF(OR(G113="",DANE!BU107=0),"",DANE!BU107)</f>
        <v/>
      </c>
      <c r="AF113" s="225" t="str">
        <f>IF(OR(G113="",DANE!BW107=""),"",DANE!BW107)</f>
        <v/>
      </c>
      <c r="AG113" s="224" t="str">
        <f>IF(OR(G113="",DANE!BY107=0),"",DANE!BY107)</f>
        <v/>
      </c>
      <c r="AH113" s="225" t="str">
        <f>IF(OR(I113="",DANE!CA107=""),"",DANE!CA107)</f>
        <v/>
      </c>
      <c r="AI113" s="224" t="str">
        <f>IF(OR(I113="",DANE!CC107=0),"",DANE!CC107)</f>
        <v/>
      </c>
    </row>
    <row r="114" spans="1:35" s="36" customFormat="1" x14ac:dyDescent="0.2">
      <c r="A114" s="37">
        <f>DANE!C108</f>
        <v>100</v>
      </c>
      <c r="B114" s="74">
        <f t="shared" si="5"/>
        <v>100</v>
      </c>
      <c r="C114" s="167" t="str">
        <f>IF(OR(DANE!D108="",DANE!G108=0,DANE!R108=DANE!$A$33,DANE!R108=DANE!$A$34,DANE!R108=DANE!$A$35,DANE!R108=DANE!$A$36),"",DANE!D108)</f>
        <v/>
      </c>
      <c r="D114" s="169" t="str">
        <f>IF(C114="","",DANE!O108)</f>
        <v/>
      </c>
      <c r="E114" s="214" t="str">
        <f>IF(C114="","",DANE!W108)</f>
        <v/>
      </c>
      <c r="F114" s="215" t="str">
        <f>IF(C114="","",DANE!Y108)</f>
        <v/>
      </c>
      <c r="G114" s="226" t="str">
        <f>IF(C114="","",DANE!P108)</f>
        <v/>
      </c>
      <c r="H114" s="227" t="str">
        <f>IF(C114="","",DANE!Q108)</f>
        <v/>
      </c>
      <c r="I114" s="68" t="str">
        <f>IF(C114="","",DANE!AB108)</f>
        <v/>
      </c>
      <c r="J114" s="228" t="str">
        <f>IF(C114="","",DANE!AC108)</f>
        <v/>
      </c>
      <c r="K114" s="229" t="str">
        <f>IF(C114="","",DANE!AD108)</f>
        <v/>
      </c>
      <c r="L114" s="220" t="str">
        <f ca="1">IF(OR(C114="",DANE!AI108=""),"",DANE!AI108)</f>
        <v/>
      </c>
      <c r="M114" s="230" t="str">
        <f>IF(OR(C114="",DANE!AJ108=""),"",DANE!AJ108)</f>
        <v/>
      </c>
      <c r="N114" s="231" t="str">
        <f>IF(OR(C114="",DANE!AK108=""),"",DANE!AK108)</f>
        <v/>
      </c>
      <c r="O114" s="232" t="str">
        <f>IF(OR(C114="",DANE!AM108=0),"",DANE!AM108)</f>
        <v/>
      </c>
      <c r="P114" s="231" t="str">
        <f>IF(OR(C114="",DANE!AO108=""),"",DANE!AO108)</f>
        <v/>
      </c>
      <c r="Q114" s="233" t="str">
        <f>IF(OR(C114="",DANE!AQ108=0),"",DANE!AQ108)</f>
        <v/>
      </c>
      <c r="R114" s="234" t="str">
        <f>IF(OR(C114="",DANE!AS108=""),"",DANE!AS108)</f>
        <v/>
      </c>
      <c r="S114" s="233" t="str">
        <f>IF(OR(C114="",DANE!AU108=0),"",DANE!AU108)</f>
        <v/>
      </c>
      <c r="T114" s="225" t="str">
        <f>IF(OR(E114="",DANE!AW108=""),"",DANE!AW108)</f>
        <v/>
      </c>
      <c r="U114" s="224" t="str">
        <f>IF(OR(E114="",DANE!AY108=0),"",DANE!AY108)</f>
        <v/>
      </c>
      <c r="V114" s="231" t="str">
        <f>IF(OR(C114="",DANE!BC108=""),"",DANE!BC108)</f>
        <v/>
      </c>
      <c r="W114" s="233" t="str">
        <f>IF(OR(C114="",DANE!BE108=0),"",DANE!BE108)</f>
        <v/>
      </c>
      <c r="X114" s="231" t="str">
        <f>IF(OR(C114="",DANE!BG108=""),"",DANE!BG108)</f>
        <v/>
      </c>
      <c r="Y114" s="233" t="str">
        <f>IF(OR(C114="",DANE!BI108=0),"",DANE!BI108)</f>
        <v/>
      </c>
      <c r="Z114" s="222" t="str">
        <f>IF(OR(C114="",DANE!BK108=""),"",DANE!BK108)</f>
        <v/>
      </c>
      <c r="AA114" s="224" t="str">
        <f>IF(OR(C114="",DANE!BM108=0),"",DANE!BM108)</f>
        <v/>
      </c>
      <c r="AB114" s="225" t="str">
        <f>IF(OR(C114="",DANE!BO108=""),"",DANE!BO108)</f>
        <v/>
      </c>
      <c r="AC114" s="224" t="str">
        <f>IF(OR(C114="",DANE!BQ108=0),"",DANE!BQ108)</f>
        <v/>
      </c>
      <c r="AD114" s="222" t="str">
        <f>IF(OR(G114="",DANE!BS108=""),"",DANE!BS108)</f>
        <v/>
      </c>
      <c r="AE114" s="224" t="str">
        <f>IF(OR(G114="",DANE!BU108=0),"",DANE!BU108)</f>
        <v/>
      </c>
      <c r="AF114" s="225" t="str">
        <f>IF(OR(G114="",DANE!BW108=""),"",DANE!BW108)</f>
        <v/>
      </c>
      <c r="AG114" s="224" t="str">
        <f>IF(OR(G114="",DANE!BY108=0),"",DANE!BY108)</f>
        <v/>
      </c>
      <c r="AH114" s="225" t="str">
        <f>IF(OR(I114="",DANE!CA108=""),"",DANE!CA108)</f>
        <v/>
      </c>
      <c r="AI114" s="224" t="str">
        <f>IF(OR(I114="",DANE!CC108=0),"",DANE!CC108)</f>
        <v/>
      </c>
    </row>
    <row r="115" spans="1:35" s="36" customFormat="1" x14ac:dyDescent="0.2">
      <c r="A115" s="37">
        <f>DANE!C109</f>
        <v>101</v>
      </c>
      <c r="B115" s="74">
        <f t="shared" si="5"/>
        <v>101</v>
      </c>
      <c r="C115" s="167" t="str">
        <f>IF(OR(DANE!D109="",DANE!G109=0,DANE!R109=DANE!$A$33,DANE!R109=DANE!$A$34,DANE!R109=DANE!$A$35,DANE!R109=DANE!$A$36),"",DANE!D109)</f>
        <v/>
      </c>
      <c r="D115" s="169" t="str">
        <f>IF(C115="","",DANE!O109)</f>
        <v/>
      </c>
      <c r="E115" s="214" t="str">
        <f>IF(C115="","",DANE!W109)</f>
        <v/>
      </c>
      <c r="F115" s="215" t="str">
        <f>IF(C115="","",DANE!Y109)</f>
        <v/>
      </c>
      <c r="G115" s="226" t="str">
        <f>IF(C115="","",DANE!P109)</f>
        <v/>
      </c>
      <c r="H115" s="227" t="str">
        <f>IF(C115="","",DANE!Q109)</f>
        <v/>
      </c>
      <c r="I115" s="68" t="str">
        <f>IF(C115="","",DANE!AB109)</f>
        <v/>
      </c>
      <c r="J115" s="228" t="str">
        <f>IF(C115="","",DANE!AC109)</f>
        <v/>
      </c>
      <c r="K115" s="229" t="str">
        <f>IF(C115="","",DANE!AD109)</f>
        <v/>
      </c>
      <c r="L115" s="220" t="str">
        <f ca="1">IF(OR(C115="",DANE!AI109=""),"",DANE!AI109)</f>
        <v/>
      </c>
      <c r="M115" s="230" t="str">
        <f>IF(OR(C115="",DANE!AJ109=""),"",DANE!AJ109)</f>
        <v/>
      </c>
      <c r="N115" s="231" t="str">
        <f>IF(OR(C115="",DANE!AK109=""),"",DANE!AK109)</f>
        <v/>
      </c>
      <c r="O115" s="232" t="str">
        <f>IF(OR(C115="",DANE!AM109=0),"",DANE!AM109)</f>
        <v/>
      </c>
      <c r="P115" s="231" t="str">
        <f>IF(OR(C115="",DANE!AO109=""),"",DANE!AO109)</f>
        <v/>
      </c>
      <c r="Q115" s="233" t="str">
        <f>IF(OR(C115="",DANE!AQ109=0),"",DANE!AQ109)</f>
        <v/>
      </c>
      <c r="R115" s="234" t="str">
        <f>IF(OR(C115="",DANE!AS109=""),"",DANE!AS109)</f>
        <v/>
      </c>
      <c r="S115" s="233" t="str">
        <f>IF(OR(C115="",DANE!AU109=0),"",DANE!AU109)</f>
        <v/>
      </c>
      <c r="T115" s="225" t="str">
        <f>IF(OR(E115="",DANE!AW109=""),"",DANE!AW109)</f>
        <v/>
      </c>
      <c r="U115" s="224" t="str">
        <f>IF(OR(E115="",DANE!AY109=0),"",DANE!AY109)</f>
        <v/>
      </c>
      <c r="V115" s="231" t="str">
        <f>IF(OR(C115="",DANE!BC109=""),"",DANE!BC109)</f>
        <v/>
      </c>
      <c r="W115" s="233" t="str">
        <f>IF(OR(C115="",DANE!BE109=0),"",DANE!BE109)</f>
        <v/>
      </c>
      <c r="X115" s="231" t="str">
        <f>IF(OR(C115="",DANE!BG109=""),"",DANE!BG109)</f>
        <v/>
      </c>
      <c r="Y115" s="233" t="str">
        <f>IF(OR(C115="",DANE!BI109=0),"",DANE!BI109)</f>
        <v/>
      </c>
      <c r="Z115" s="222" t="str">
        <f>IF(OR(C115="",DANE!BK109=""),"",DANE!BK109)</f>
        <v/>
      </c>
      <c r="AA115" s="224" t="str">
        <f>IF(OR(C115="",DANE!BM109=0),"",DANE!BM109)</f>
        <v/>
      </c>
      <c r="AB115" s="225" t="str">
        <f>IF(OR(C115="",DANE!BO109=""),"",DANE!BO109)</f>
        <v/>
      </c>
      <c r="AC115" s="224" t="str">
        <f>IF(OR(C115="",DANE!BQ109=0),"",DANE!BQ109)</f>
        <v/>
      </c>
      <c r="AD115" s="222" t="str">
        <f>IF(OR(G115="",DANE!BS109=""),"",DANE!BS109)</f>
        <v/>
      </c>
      <c r="AE115" s="224" t="str">
        <f>IF(OR(G115="",DANE!BU109=0),"",DANE!BU109)</f>
        <v/>
      </c>
      <c r="AF115" s="225" t="str">
        <f>IF(OR(G115="",DANE!BW109=""),"",DANE!BW109)</f>
        <v/>
      </c>
      <c r="AG115" s="224" t="str">
        <f>IF(OR(G115="",DANE!BY109=0),"",DANE!BY109)</f>
        <v/>
      </c>
      <c r="AH115" s="225" t="str">
        <f>IF(OR(I115="",DANE!CA109=""),"",DANE!CA109)</f>
        <v/>
      </c>
      <c r="AI115" s="224" t="str">
        <f>IF(OR(I115="",DANE!CC109=0),"",DANE!CC109)</f>
        <v/>
      </c>
    </row>
    <row r="116" spans="1:35" s="36" customFormat="1" x14ac:dyDescent="0.2">
      <c r="A116" s="37">
        <f>DANE!C110</f>
        <v>102</v>
      </c>
      <c r="B116" s="74">
        <f t="shared" si="5"/>
        <v>102</v>
      </c>
      <c r="C116" s="167" t="str">
        <f>IF(OR(DANE!D110="",DANE!G110=0,DANE!R110=DANE!$A$33,DANE!R110=DANE!$A$34,DANE!R110=DANE!$A$35,DANE!R110=DANE!$A$36),"",DANE!D110)</f>
        <v/>
      </c>
      <c r="D116" s="169" t="str">
        <f>IF(C116="","",DANE!O110)</f>
        <v/>
      </c>
      <c r="E116" s="214" t="str">
        <f>IF(C116="","",DANE!W110)</f>
        <v/>
      </c>
      <c r="F116" s="215" t="str">
        <f>IF(C116="","",DANE!Y110)</f>
        <v/>
      </c>
      <c r="G116" s="226" t="str">
        <f>IF(C116="","",DANE!P110)</f>
        <v/>
      </c>
      <c r="H116" s="227" t="str">
        <f>IF(C116="","",DANE!Q110)</f>
        <v/>
      </c>
      <c r="I116" s="68" t="str">
        <f>IF(C116="","",DANE!AB110)</f>
        <v/>
      </c>
      <c r="J116" s="228" t="str">
        <f>IF(C116="","",DANE!AC110)</f>
        <v/>
      </c>
      <c r="K116" s="229" t="str">
        <f>IF(C116="","",DANE!AD110)</f>
        <v/>
      </c>
      <c r="L116" s="220" t="str">
        <f ca="1">IF(OR(C116="",DANE!AI110=""),"",DANE!AI110)</f>
        <v/>
      </c>
      <c r="M116" s="230" t="str">
        <f>IF(OR(C116="",DANE!AJ110=""),"",DANE!AJ110)</f>
        <v/>
      </c>
      <c r="N116" s="231" t="str">
        <f>IF(OR(C116="",DANE!AK110=""),"",DANE!AK110)</f>
        <v/>
      </c>
      <c r="O116" s="232" t="str">
        <f>IF(OR(C116="",DANE!AM110=0),"",DANE!AM110)</f>
        <v/>
      </c>
      <c r="P116" s="231" t="str">
        <f>IF(OR(C116="",DANE!AO110=""),"",DANE!AO110)</f>
        <v/>
      </c>
      <c r="Q116" s="233" t="str">
        <f>IF(OR(C116="",DANE!AQ110=0),"",DANE!AQ110)</f>
        <v/>
      </c>
      <c r="R116" s="234" t="str">
        <f>IF(OR(C116="",DANE!AS110=""),"",DANE!AS110)</f>
        <v/>
      </c>
      <c r="S116" s="233" t="str">
        <f>IF(OR(C116="",DANE!AU110=0),"",DANE!AU110)</f>
        <v/>
      </c>
      <c r="T116" s="225" t="str">
        <f>IF(OR(E116="",DANE!AW110=""),"",DANE!AW110)</f>
        <v/>
      </c>
      <c r="U116" s="224" t="str">
        <f>IF(OR(E116="",DANE!AY110=0),"",DANE!AY110)</f>
        <v/>
      </c>
      <c r="V116" s="231" t="str">
        <f>IF(OR(C116="",DANE!BC110=""),"",DANE!BC110)</f>
        <v/>
      </c>
      <c r="W116" s="233" t="str">
        <f>IF(OR(C116="",DANE!BE110=0),"",DANE!BE110)</f>
        <v/>
      </c>
      <c r="X116" s="231" t="str">
        <f>IF(OR(C116="",DANE!BG110=""),"",DANE!BG110)</f>
        <v/>
      </c>
      <c r="Y116" s="233" t="str">
        <f>IF(OR(C116="",DANE!BI110=0),"",DANE!BI110)</f>
        <v/>
      </c>
      <c r="Z116" s="222" t="str">
        <f>IF(OR(C116="",DANE!BK110=""),"",DANE!BK110)</f>
        <v/>
      </c>
      <c r="AA116" s="224" t="str">
        <f>IF(OR(C116="",DANE!BM110=0),"",DANE!BM110)</f>
        <v/>
      </c>
      <c r="AB116" s="225" t="str">
        <f>IF(OR(C116="",DANE!BO110=""),"",DANE!BO110)</f>
        <v/>
      </c>
      <c r="AC116" s="224" t="str">
        <f>IF(OR(C116="",DANE!BQ110=0),"",DANE!BQ110)</f>
        <v/>
      </c>
      <c r="AD116" s="222" t="str">
        <f>IF(OR(G116="",DANE!BS110=""),"",DANE!BS110)</f>
        <v/>
      </c>
      <c r="AE116" s="224" t="str">
        <f>IF(OR(G116="",DANE!BU110=0),"",DANE!BU110)</f>
        <v/>
      </c>
      <c r="AF116" s="225" t="str">
        <f>IF(OR(G116="",DANE!BW110=""),"",DANE!BW110)</f>
        <v/>
      </c>
      <c r="AG116" s="224" t="str">
        <f>IF(OR(G116="",DANE!BY110=0),"",DANE!BY110)</f>
        <v/>
      </c>
      <c r="AH116" s="225" t="str">
        <f>IF(OR(I116="",DANE!CA110=""),"",DANE!CA110)</f>
        <v/>
      </c>
      <c r="AI116" s="224" t="str">
        <f>IF(OR(I116="",DANE!CC110=0),"",DANE!CC110)</f>
        <v/>
      </c>
    </row>
    <row r="117" spans="1:35" s="36" customFormat="1" x14ac:dyDescent="0.2">
      <c r="A117" s="37">
        <f>DANE!C111</f>
        <v>103</v>
      </c>
      <c r="B117" s="74">
        <f t="shared" si="5"/>
        <v>103</v>
      </c>
      <c r="C117" s="167" t="str">
        <f>IF(OR(DANE!D111="",DANE!G111=0,DANE!R111=DANE!$A$33,DANE!R111=DANE!$A$34,DANE!R111=DANE!$A$35,DANE!R111=DANE!$A$36),"",DANE!D111)</f>
        <v/>
      </c>
      <c r="D117" s="169" t="str">
        <f>IF(C117="","",DANE!O111)</f>
        <v/>
      </c>
      <c r="E117" s="214" t="str">
        <f>IF(C117="","",DANE!W111)</f>
        <v/>
      </c>
      <c r="F117" s="215" t="str">
        <f>IF(C117="","",DANE!Y111)</f>
        <v/>
      </c>
      <c r="G117" s="226" t="str">
        <f>IF(C117="","",DANE!P111)</f>
        <v/>
      </c>
      <c r="H117" s="227" t="str">
        <f>IF(C117="","",DANE!Q111)</f>
        <v/>
      </c>
      <c r="I117" s="68" t="str">
        <f>IF(C117="","",DANE!AB111)</f>
        <v/>
      </c>
      <c r="J117" s="228" t="str">
        <f>IF(C117="","",DANE!AC111)</f>
        <v/>
      </c>
      <c r="K117" s="229" t="str">
        <f>IF(C117="","",DANE!AD111)</f>
        <v/>
      </c>
      <c r="L117" s="220" t="str">
        <f ca="1">IF(OR(C117="",DANE!AI111=""),"",DANE!AI111)</f>
        <v/>
      </c>
      <c r="M117" s="230" t="str">
        <f>IF(OR(C117="",DANE!AJ111=""),"",DANE!AJ111)</f>
        <v/>
      </c>
      <c r="N117" s="231" t="str">
        <f>IF(OR(C117="",DANE!AK111=""),"",DANE!AK111)</f>
        <v/>
      </c>
      <c r="O117" s="232" t="str">
        <f>IF(OR(C117="",DANE!AM111=0),"",DANE!AM111)</f>
        <v/>
      </c>
      <c r="P117" s="231" t="str">
        <f>IF(OR(C117="",DANE!AO111=""),"",DANE!AO111)</f>
        <v/>
      </c>
      <c r="Q117" s="233" t="str">
        <f>IF(OR(C117="",DANE!AQ111=0),"",DANE!AQ111)</f>
        <v/>
      </c>
      <c r="R117" s="234" t="str">
        <f>IF(OR(C117="",DANE!AS111=""),"",DANE!AS111)</f>
        <v/>
      </c>
      <c r="S117" s="233" t="str">
        <f>IF(OR(C117="",DANE!AU111=0),"",DANE!AU111)</f>
        <v/>
      </c>
      <c r="T117" s="225" t="str">
        <f>IF(OR(E117="",DANE!AW111=""),"",DANE!AW111)</f>
        <v/>
      </c>
      <c r="U117" s="224" t="str">
        <f>IF(OR(E117="",DANE!AY111=0),"",DANE!AY111)</f>
        <v/>
      </c>
      <c r="V117" s="231" t="str">
        <f>IF(OR(C117="",DANE!BC111=""),"",DANE!BC111)</f>
        <v/>
      </c>
      <c r="W117" s="233" t="str">
        <f>IF(OR(C117="",DANE!BE111=0),"",DANE!BE111)</f>
        <v/>
      </c>
      <c r="X117" s="231" t="str">
        <f>IF(OR(C117="",DANE!BG111=""),"",DANE!BG111)</f>
        <v/>
      </c>
      <c r="Y117" s="233" t="str">
        <f>IF(OR(C117="",DANE!BI111=0),"",DANE!BI111)</f>
        <v/>
      </c>
      <c r="Z117" s="222" t="str">
        <f>IF(OR(C117="",DANE!BK111=""),"",DANE!BK111)</f>
        <v/>
      </c>
      <c r="AA117" s="224" t="str">
        <f>IF(OR(C117="",DANE!BM111=0),"",DANE!BM111)</f>
        <v/>
      </c>
      <c r="AB117" s="225" t="str">
        <f>IF(OR(C117="",DANE!BO111=""),"",DANE!BO111)</f>
        <v/>
      </c>
      <c r="AC117" s="224" t="str">
        <f>IF(OR(C117="",DANE!BQ111=0),"",DANE!BQ111)</f>
        <v/>
      </c>
      <c r="AD117" s="222" t="str">
        <f>IF(OR(G117="",DANE!BS111=""),"",DANE!BS111)</f>
        <v/>
      </c>
      <c r="AE117" s="224" t="str">
        <f>IF(OR(G117="",DANE!BU111=0),"",DANE!BU111)</f>
        <v/>
      </c>
      <c r="AF117" s="225" t="str">
        <f>IF(OR(G117="",DANE!BW111=""),"",DANE!BW111)</f>
        <v/>
      </c>
      <c r="AG117" s="224" t="str">
        <f>IF(OR(G117="",DANE!BY111=0),"",DANE!BY111)</f>
        <v/>
      </c>
      <c r="AH117" s="225" t="str">
        <f>IF(OR(I117="",DANE!CA111=""),"",DANE!CA111)</f>
        <v/>
      </c>
      <c r="AI117" s="224" t="str">
        <f>IF(OR(I117="",DANE!CC111=0),"",DANE!CC111)</f>
        <v/>
      </c>
    </row>
    <row r="118" spans="1:35" s="36" customFormat="1" x14ac:dyDescent="0.2">
      <c r="A118" s="37">
        <f>DANE!C112</f>
        <v>104</v>
      </c>
      <c r="B118" s="74">
        <f t="shared" si="5"/>
        <v>104</v>
      </c>
      <c r="C118" s="167" t="str">
        <f>IF(OR(DANE!D112="",DANE!G112=0,DANE!R112=DANE!$A$33,DANE!R112=DANE!$A$34,DANE!R112=DANE!$A$35,DANE!R112=DANE!$A$36),"",DANE!D112)</f>
        <v/>
      </c>
      <c r="D118" s="169" t="str">
        <f>IF(C118="","",DANE!O112)</f>
        <v/>
      </c>
      <c r="E118" s="214" t="str">
        <f>IF(C118="","",DANE!W112)</f>
        <v/>
      </c>
      <c r="F118" s="215" t="str">
        <f>IF(C118="","",DANE!Y112)</f>
        <v/>
      </c>
      <c r="G118" s="226" t="str">
        <f>IF(C118="","",DANE!P112)</f>
        <v/>
      </c>
      <c r="H118" s="227" t="str">
        <f>IF(C118="","",DANE!Q112)</f>
        <v/>
      </c>
      <c r="I118" s="68" t="str">
        <f>IF(C118="","",DANE!AB112)</f>
        <v/>
      </c>
      <c r="J118" s="228" t="str">
        <f>IF(C118="","",DANE!AC112)</f>
        <v/>
      </c>
      <c r="K118" s="229" t="str">
        <f>IF(C118="","",DANE!AD112)</f>
        <v/>
      </c>
      <c r="L118" s="220" t="str">
        <f ca="1">IF(OR(C118="",DANE!AI112=""),"",DANE!AI112)</f>
        <v/>
      </c>
      <c r="M118" s="230" t="str">
        <f>IF(OR(C118="",DANE!AJ112=""),"",DANE!AJ112)</f>
        <v/>
      </c>
      <c r="N118" s="231" t="str">
        <f>IF(OR(C118="",DANE!AK112=""),"",DANE!AK112)</f>
        <v/>
      </c>
      <c r="O118" s="232" t="str">
        <f>IF(OR(C118="",DANE!AM112=0),"",DANE!AM112)</f>
        <v/>
      </c>
      <c r="P118" s="231" t="str">
        <f>IF(OR(C118="",DANE!AO112=""),"",DANE!AO112)</f>
        <v/>
      </c>
      <c r="Q118" s="233" t="str">
        <f>IF(OR(C118="",DANE!AQ112=0),"",DANE!AQ112)</f>
        <v/>
      </c>
      <c r="R118" s="234" t="str">
        <f>IF(OR(C118="",DANE!AS112=""),"",DANE!AS112)</f>
        <v/>
      </c>
      <c r="S118" s="233" t="str">
        <f>IF(OR(C118="",DANE!AU112=0),"",DANE!AU112)</f>
        <v/>
      </c>
      <c r="T118" s="225" t="str">
        <f>IF(OR(E118="",DANE!AW112=""),"",DANE!AW112)</f>
        <v/>
      </c>
      <c r="U118" s="224" t="str">
        <f>IF(OR(E118="",DANE!AY112=0),"",DANE!AY112)</f>
        <v/>
      </c>
      <c r="V118" s="231" t="str">
        <f>IF(OR(C118="",DANE!BC112=""),"",DANE!BC112)</f>
        <v/>
      </c>
      <c r="W118" s="233" t="str">
        <f>IF(OR(C118="",DANE!BE112=0),"",DANE!BE112)</f>
        <v/>
      </c>
      <c r="X118" s="231" t="str">
        <f>IF(OR(C118="",DANE!BG112=""),"",DANE!BG112)</f>
        <v/>
      </c>
      <c r="Y118" s="233" t="str">
        <f>IF(OR(C118="",DANE!BI112=0),"",DANE!BI112)</f>
        <v/>
      </c>
      <c r="Z118" s="222" t="str">
        <f>IF(OR(C118="",DANE!BK112=""),"",DANE!BK112)</f>
        <v/>
      </c>
      <c r="AA118" s="224" t="str">
        <f>IF(OR(C118="",DANE!BM112=0),"",DANE!BM112)</f>
        <v/>
      </c>
      <c r="AB118" s="225" t="str">
        <f>IF(OR(C118="",DANE!BO112=""),"",DANE!BO112)</f>
        <v/>
      </c>
      <c r="AC118" s="224" t="str">
        <f>IF(OR(C118="",DANE!BQ112=0),"",DANE!BQ112)</f>
        <v/>
      </c>
      <c r="AD118" s="222" t="str">
        <f>IF(OR(G118="",DANE!BS112=""),"",DANE!BS112)</f>
        <v/>
      </c>
      <c r="AE118" s="224" t="str">
        <f>IF(OR(G118="",DANE!BU112=0),"",DANE!BU112)</f>
        <v/>
      </c>
      <c r="AF118" s="225" t="str">
        <f>IF(OR(G118="",DANE!BW112=""),"",DANE!BW112)</f>
        <v/>
      </c>
      <c r="AG118" s="224" t="str">
        <f>IF(OR(G118="",DANE!BY112=0),"",DANE!BY112)</f>
        <v/>
      </c>
      <c r="AH118" s="225" t="str">
        <f>IF(OR(I118="",DANE!CA112=""),"",DANE!CA112)</f>
        <v/>
      </c>
      <c r="AI118" s="224" t="str">
        <f>IF(OR(I118="",DANE!CC112=0),"",DANE!CC112)</f>
        <v/>
      </c>
    </row>
    <row r="119" spans="1:35" s="36" customFormat="1" x14ac:dyDescent="0.2">
      <c r="A119" s="37">
        <f>DANE!C113</f>
        <v>105</v>
      </c>
      <c r="B119" s="74">
        <f t="shared" si="5"/>
        <v>105</v>
      </c>
      <c r="C119" s="167" t="str">
        <f>IF(OR(DANE!D113="",DANE!G113=0,DANE!R113=DANE!$A$33,DANE!R113=DANE!$A$34,DANE!R113=DANE!$A$35,DANE!R113=DANE!$A$36),"",DANE!D113)</f>
        <v/>
      </c>
      <c r="D119" s="169" t="str">
        <f>IF(C119="","",DANE!O113)</f>
        <v/>
      </c>
      <c r="E119" s="214" t="str">
        <f>IF(C119="","",DANE!W113)</f>
        <v/>
      </c>
      <c r="F119" s="215" t="str">
        <f>IF(C119="","",DANE!Y113)</f>
        <v/>
      </c>
      <c r="G119" s="226" t="str">
        <f>IF(C119="","",DANE!P113)</f>
        <v/>
      </c>
      <c r="H119" s="227" t="str">
        <f>IF(C119="","",DANE!Q113)</f>
        <v/>
      </c>
      <c r="I119" s="68" t="str">
        <f>IF(C119="","",DANE!AB113)</f>
        <v/>
      </c>
      <c r="J119" s="228" t="str">
        <f>IF(C119="","",DANE!AC113)</f>
        <v/>
      </c>
      <c r="K119" s="229" t="str">
        <f>IF(C119="","",DANE!AD113)</f>
        <v/>
      </c>
      <c r="L119" s="220" t="str">
        <f ca="1">IF(OR(C119="",DANE!AI113=""),"",DANE!AI113)</f>
        <v/>
      </c>
      <c r="M119" s="230" t="str">
        <f>IF(OR(C119="",DANE!AJ113=""),"",DANE!AJ113)</f>
        <v/>
      </c>
      <c r="N119" s="231" t="str">
        <f>IF(OR(C119="",DANE!AK113=""),"",DANE!AK113)</f>
        <v/>
      </c>
      <c r="O119" s="232" t="str">
        <f>IF(OR(C119="",DANE!AM113=0),"",DANE!AM113)</f>
        <v/>
      </c>
      <c r="P119" s="231" t="str">
        <f>IF(OR(C119="",DANE!AO113=""),"",DANE!AO113)</f>
        <v/>
      </c>
      <c r="Q119" s="233" t="str">
        <f>IF(OR(C119="",DANE!AQ113=0),"",DANE!AQ113)</f>
        <v/>
      </c>
      <c r="R119" s="234" t="str">
        <f>IF(OR(C119="",DANE!AS113=""),"",DANE!AS113)</f>
        <v/>
      </c>
      <c r="S119" s="233" t="str">
        <f>IF(OR(C119="",DANE!AU113=0),"",DANE!AU113)</f>
        <v/>
      </c>
      <c r="T119" s="225" t="str">
        <f>IF(OR(E119="",DANE!AW113=""),"",DANE!AW113)</f>
        <v/>
      </c>
      <c r="U119" s="224" t="str">
        <f>IF(OR(E119="",DANE!AY113=0),"",DANE!AY113)</f>
        <v/>
      </c>
      <c r="V119" s="231" t="str">
        <f>IF(OR(C119="",DANE!BC113=""),"",DANE!BC113)</f>
        <v/>
      </c>
      <c r="W119" s="233" t="str">
        <f>IF(OR(C119="",DANE!BE113=0),"",DANE!BE113)</f>
        <v/>
      </c>
      <c r="X119" s="231" t="str">
        <f>IF(OR(C119="",DANE!BG113=""),"",DANE!BG113)</f>
        <v/>
      </c>
      <c r="Y119" s="233" t="str">
        <f>IF(OR(C119="",DANE!BI113=0),"",DANE!BI113)</f>
        <v/>
      </c>
      <c r="Z119" s="222" t="str">
        <f>IF(OR(C119="",DANE!BK113=""),"",DANE!BK113)</f>
        <v/>
      </c>
      <c r="AA119" s="224" t="str">
        <f>IF(OR(C119="",DANE!BM113=0),"",DANE!BM113)</f>
        <v/>
      </c>
      <c r="AB119" s="225" t="str">
        <f>IF(OR(C119="",DANE!BO113=""),"",DANE!BO113)</f>
        <v/>
      </c>
      <c r="AC119" s="224" t="str">
        <f>IF(OR(C119="",DANE!BQ113=0),"",DANE!BQ113)</f>
        <v/>
      </c>
      <c r="AD119" s="222" t="str">
        <f>IF(OR(G119="",DANE!BS113=""),"",DANE!BS113)</f>
        <v/>
      </c>
      <c r="AE119" s="224" t="str">
        <f>IF(OR(G119="",DANE!BU113=0),"",DANE!BU113)</f>
        <v/>
      </c>
      <c r="AF119" s="225" t="str">
        <f>IF(OR(G119="",DANE!BW113=""),"",DANE!BW113)</f>
        <v/>
      </c>
      <c r="AG119" s="224" t="str">
        <f>IF(OR(G119="",DANE!BY113=0),"",DANE!BY113)</f>
        <v/>
      </c>
      <c r="AH119" s="225" t="str">
        <f>IF(OR(I119="",DANE!CA113=""),"",DANE!CA113)</f>
        <v/>
      </c>
      <c r="AI119" s="224" t="str">
        <f>IF(OR(I119="",DANE!CC113=0),"",DANE!CC113)</f>
        <v/>
      </c>
    </row>
    <row r="120" spans="1:35" s="36" customFormat="1" x14ac:dyDescent="0.2">
      <c r="A120" s="37">
        <f>DANE!C114</f>
        <v>106</v>
      </c>
      <c r="B120" s="74">
        <f t="shared" si="5"/>
        <v>106</v>
      </c>
      <c r="C120" s="167" t="str">
        <f>IF(OR(DANE!D114="",DANE!G114=0,DANE!R114=DANE!$A$33,DANE!R114=DANE!$A$34,DANE!R114=DANE!$A$35,DANE!R114=DANE!$A$36),"",DANE!D114)</f>
        <v/>
      </c>
      <c r="D120" s="169" t="str">
        <f>IF(C120="","",DANE!O114)</f>
        <v/>
      </c>
      <c r="E120" s="214" t="str">
        <f>IF(C120="","",DANE!W114)</f>
        <v/>
      </c>
      <c r="F120" s="215" t="str">
        <f>IF(C120="","",DANE!Y114)</f>
        <v/>
      </c>
      <c r="G120" s="226" t="str">
        <f>IF(C120="","",DANE!P114)</f>
        <v/>
      </c>
      <c r="H120" s="227" t="str">
        <f>IF(C120="","",DANE!Q114)</f>
        <v/>
      </c>
      <c r="I120" s="68" t="str">
        <f>IF(C120="","",DANE!AB114)</f>
        <v/>
      </c>
      <c r="J120" s="228" t="str">
        <f>IF(C120="","",DANE!AC114)</f>
        <v/>
      </c>
      <c r="K120" s="229" t="str">
        <f>IF(C120="","",DANE!AD114)</f>
        <v/>
      </c>
      <c r="L120" s="220" t="str">
        <f ca="1">IF(OR(C120="",DANE!AI114=""),"",DANE!AI114)</f>
        <v/>
      </c>
      <c r="M120" s="230" t="str">
        <f>IF(OR(C120="",DANE!AJ114=""),"",DANE!AJ114)</f>
        <v/>
      </c>
      <c r="N120" s="231" t="str">
        <f>IF(OR(C120="",DANE!AK114=""),"",DANE!AK114)</f>
        <v/>
      </c>
      <c r="O120" s="232" t="str">
        <f>IF(OR(C120="",DANE!AM114=0),"",DANE!AM114)</f>
        <v/>
      </c>
      <c r="P120" s="231" t="str">
        <f>IF(OR(C120="",DANE!AO114=""),"",DANE!AO114)</f>
        <v/>
      </c>
      <c r="Q120" s="233" t="str">
        <f>IF(OR(C120="",DANE!AQ114=0),"",DANE!AQ114)</f>
        <v/>
      </c>
      <c r="R120" s="234" t="str">
        <f>IF(OR(C120="",DANE!AS114=""),"",DANE!AS114)</f>
        <v/>
      </c>
      <c r="S120" s="233" t="str">
        <f>IF(OR(C120="",DANE!AU114=0),"",DANE!AU114)</f>
        <v/>
      </c>
      <c r="T120" s="225" t="str">
        <f>IF(OR(E120="",DANE!AW114=""),"",DANE!AW114)</f>
        <v/>
      </c>
      <c r="U120" s="224" t="str">
        <f>IF(OR(E120="",DANE!AY114=0),"",DANE!AY114)</f>
        <v/>
      </c>
      <c r="V120" s="231" t="str">
        <f>IF(OR(C120="",DANE!BC114=""),"",DANE!BC114)</f>
        <v/>
      </c>
      <c r="W120" s="233" t="str">
        <f>IF(OR(C120="",DANE!BE114=0),"",DANE!BE114)</f>
        <v/>
      </c>
      <c r="X120" s="231" t="str">
        <f>IF(OR(C120="",DANE!BG114=""),"",DANE!BG114)</f>
        <v/>
      </c>
      <c r="Y120" s="233" t="str">
        <f>IF(OR(C120="",DANE!BI114=0),"",DANE!BI114)</f>
        <v/>
      </c>
      <c r="Z120" s="222" t="str">
        <f>IF(OR(C120="",DANE!BK114=""),"",DANE!BK114)</f>
        <v/>
      </c>
      <c r="AA120" s="224" t="str">
        <f>IF(OR(C120="",DANE!BM114=0),"",DANE!BM114)</f>
        <v/>
      </c>
      <c r="AB120" s="225" t="str">
        <f>IF(OR(C120="",DANE!BO114=""),"",DANE!BO114)</f>
        <v/>
      </c>
      <c r="AC120" s="224" t="str">
        <f>IF(OR(C120="",DANE!BQ114=0),"",DANE!BQ114)</f>
        <v/>
      </c>
      <c r="AD120" s="222" t="str">
        <f>IF(OR(G120="",DANE!BS114=""),"",DANE!BS114)</f>
        <v/>
      </c>
      <c r="AE120" s="224" t="str">
        <f>IF(OR(G120="",DANE!BU114=0),"",DANE!BU114)</f>
        <v/>
      </c>
      <c r="AF120" s="225" t="str">
        <f>IF(OR(G120="",DANE!BW114=""),"",DANE!BW114)</f>
        <v/>
      </c>
      <c r="AG120" s="224" t="str">
        <f>IF(OR(G120="",DANE!BY114=0),"",DANE!BY114)</f>
        <v/>
      </c>
      <c r="AH120" s="225" t="str">
        <f>IF(OR(I120="",DANE!CA114=""),"",DANE!CA114)</f>
        <v/>
      </c>
      <c r="AI120" s="224" t="str">
        <f>IF(OR(I120="",DANE!CC114=0),"",DANE!CC114)</f>
        <v/>
      </c>
    </row>
    <row r="121" spans="1:35" s="36" customFormat="1" x14ac:dyDescent="0.2">
      <c r="A121" s="37">
        <f>DANE!C115</f>
        <v>107</v>
      </c>
      <c r="B121" s="74">
        <f t="shared" si="5"/>
        <v>107</v>
      </c>
      <c r="C121" s="167" t="str">
        <f>IF(OR(DANE!D115="",DANE!G115=0,DANE!R115=DANE!$A$33,DANE!R115=DANE!$A$34,DANE!R115=DANE!$A$35,DANE!R115=DANE!$A$36),"",DANE!D115)</f>
        <v/>
      </c>
      <c r="D121" s="169" t="str">
        <f>IF(C121="","",DANE!O115)</f>
        <v/>
      </c>
      <c r="E121" s="214" t="str">
        <f>IF(C121="","",DANE!W115)</f>
        <v/>
      </c>
      <c r="F121" s="215" t="str">
        <f>IF(C121="","",DANE!Y115)</f>
        <v/>
      </c>
      <c r="G121" s="226" t="str">
        <f>IF(C121="","",DANE!P115)</f>
        <v/>
      </c>
      <c r="H121" s="227" t="str">
        <f>IF(C121="","",DANE!Q115)</f>
        <v/>
      </c>
      <c r="I121" s="68" t="str">
        <f>IF(C121="","",DANE!AB115)</f>
        <v/>
      </c>
      <c r="J121" s="228" t="str">
        <f>IF(C121="","",DANE!AC115)</f>
        <v/>
      </c>
      <c r="K121" s="229" t="str">
        <f>IF(C121="","",DANE!AD115)</f>
        <v/>
      </c>
      <c r="L121" s="220" t="str">
        <f ca="1">IF(OR(C121="",DANE!AI115=""),"",DANE!AI115)</f>
        <v/>
      </c>
      <c r="M121" s="230" t="str">
        <f>IF(OR(C121="",DANE!AJ115=""),"",DANE!AJ115)</f>
        <v/>
      </c>
      <c r="N121" s="231" t="str">
        <f>IF(OR(C121="",DANE!AK115=""),"",DANE!AK115)</f>
        <v/>
      </c>
      <c r="O121" s="232" t="str">
        <f>IF(OR(C121="",DANE!AM115=0),"",DANE!AM115)</f>
        <v/>
      </c>
      <c r="P121" s="231" t="str">
        <f>IF(OR(C121="",DANE!AO115=""),"",DANE!AO115)</f>
        <v/>
      </c>
      <c r="Q121" s="233" t="str">
        <f>IF(OR(C121="",DANE!AQ115=0),"",DANE!AQ115)</f>
        <v/>
      </c>
      <c r="R121" s="234" t="str">
        <f>IF(OR(C121="",DANE!AS115=""),"",DANE!AS115)</f>
        <v/>
      </c>
      <c r="S121" s="233" t="str">
        <f>IF(OR(C121="",DANE!AU115=0),"",DANE!AU115)</f>
        <v/>
      </c>
      <c r="T121" s="225" t="str">
        <f>IF(OR(E121="",DANE!AW115=""),"",DANE!AW115)</f>
        <v/>
      </c>
      <c r="U121" s="224" t="str">
        <f>IF(OR(E121="",DANE!AY115=0),"",DANE!AY115)</f>
        <v/>
      </c>
      <c r="V121" s="231" t="str">
        <f>IF(OR(C121="",DANE!BC115=""),"",DANE!BC115)</f>
        <v/>
      </c>
      <c r="W121" s="233" t="str">
        <f>IF(OR(C121="",DANE!BE115=0),"",DANE!BE115)</f>
        <v/>
      </c>
      <c r="X121" s="231" t="str">
        <f>IF(OR(C121="",DANE!BG115=""),"",DANE!BG115)</f>
        <v/>
      </c>
      <c r="Y121" s="233" t="str">
        <f>IF(OR(C121="",DANE!BI115=0),"",DANE!BI115)</f>
        <v/>
      </c>
      <c r="Z121" s="222" t="str">
        <f>IF(OR(C121="",DANE!BK115=""),"",DANE!BK115)</f>
        <v/>
      </c>
      <c r="AA121" s="224" t="str">
        <f>IF(OR(C121="",DANE!BM115=0),"",DANE!BM115)</f>
        <v/>
      </c>
      <c r="AB121" s="225" t="str">
        <f>IF(OR(C121="",DANE!BO115=""),"",DANE!BO115)</f>
        <v/>
      </c>
      <c r="AC121" s="224" t="str">
        <f>IF(OR(C121="",DANE!BQ115=0),"",DANE!BQ115)</f>
        <v/>
      </c>
      <c r="AD121" s="222" t="str">
        <f>IF(OR(G121="",DANE!BS115=""),"",DANE!BS115)</f>
        <v/>
      </c>
      <c r="AE121" s="224" t="str">
        <f>IF(OR(G121="",DANE!BU115=0),"",DANE!BU115)</f>
        <v/>
      </c>
      <c r="AF121" s="225" t="str">
        <f>IF(OR(G121="",DANE!BW115=""),"",DANE!BW115)</f>
        <v/>
      </c>
      <c r="AG121" s="224" t="str">
        <f>IF(OR(G121="",DANE!BY115=0),"",DANE!BY115)</f>
        <v/>
      </c>
      <c r="AH121" s="225" t="str">
        <f>IF(OR(I121="",DANE!CA115=""),"",DANE!CA115)</f>
        <v/>
      </c>
      <c r="AI121" s="224" t="str">
        <f>IF(OR(I121="",DANE!CC115=0),"",DANE!CC115)</f>
        <v/>
      </c>
    </row>
    <row r="122" spans="1:35" s="36" customFormat="1" x14ac:dyDescent="0.2">
      <c r="A122" s="37">
        <f>DANE!C116</f>
        <v>108</v>
      </c>
      <c r="B122" s="74">
        <f t="shared" si="5"/>
        <v>108</v>
      </c>
      <c r="C122" s="167" t="str">
        <f>IF(OR(DANE!D116="",DANE!G116=0,DANE!R116=DANE!$A$33,DANE!R116=DANE!$A$34,DANE!R116=DANE!$A$35,DANE!R116=DANE!$A$36),"",DANE!D116)</f>
        <v/>
      </c>
      <c r="D122" s="169" t="str">
        <f>IF(C122="","",DANE!O116)</f>
        <v/>
      </c>
      <c r="E122" s="214" t="str">
        <f>IF(C122="","",DANE!W116)</f>
        <v/>
      </c>
      <c r="F122" s="215" t="str">
        <f>IF(C122="","",DANE!Y116)</f>
        <v/>
      </c>
      <c r="G122" s="226" t="str">
        <f>IF(C122="","",DANE!P116)</f>
        <v/>
      </c>
      <c r="H122" s="227" t="str">
        <f>IF(C122="","",DANE!Q116)</f>
        <v/>
      </c>
      <c r="I122" s="68" t="str">
        <f>IF(C122="","",DANE!AB116)</f>
        <v/>
      </c>
      <c r="J122" s="228" t="str">
        <f>IF(C122="","",DANE!AC116)</f>
        <v/>
      </c>
      <c r="K122" s="229" t="str">
        <f>IF(C122="","",DANE!AD116)</f>
        <v/>
      </c>
      <c r="L122" s="220" t="str">
        <f ca="1">IF(OR(C122="",DANE!AI116=""),"",DANE!AI116)</f>
        <v/>
      </c>
      <c r="M122" s="230" t="str">
        <f>IF(OR(C122="",DANE!AJ116=""),"",DANE!AJ116)</f>
        <v/>
      </c>
      <c r="N122" s="231" t="str">
        <f>IF(OR(C122="",DANE!AK116=""),"",DANE!AK116)</f>
        <v/>
      </c>
      <c r="O122" s="232" t="str">
        <f>IF(OR(C122="",DANE!AM116=0),"",DANE!AM116)</f>
        <v/>
      </c>
      <c r="P122" s="231" t="str">
        <f>IF(OR(C122="",DANE!AO116=""),"",DANE!AO116)</f>
        <v/>
      </c>
      <c r="Q122" s="233" t="str">
        <f>IF(OR(C122="",DANE!AQ116=0),"",DANE!AQ116)</f>
        <v/>
      </c>
      <c r="R122" s="234" t="str">
        <f>IF(OR(C122="",DANE!AS116=""),"",DANE!AS116)</f>
        <v/>
      </c>
      <c r="S122" s="233" t="str">
        <f>IF(OR(C122="",DANE!AU116=0),"",DANE!AU116)</f>
        <v/>
      </c>
      <c r="T122" s="225" t="str">
        <f>IF(OR(E122="",DANE!AW116=""),"",DANE!AW116)</f>
        <v/>
      </c>
      <c r="U122" s="224" t="str">
        <f>IF(OR(E122="",DANE!AY116=0),"",DANE!AY116)</f>
        <v/>
      </c>
      <c r="V122" s="231" t="str">
        <f>IF(OR(C122="",DANE!BC116=""),"",DANE!BC116)</f>
        <v/>
      </c>
      <c r="W122" s="233" t="str">
        <f>IF(OR(C122="",DANE!BE116=0),"",DANE!BE116)</f>
        <v/>
      </c>
      <c r="X122" s="231" t="str">
        <f>IF(OR(C122="",DANE!BG116=""),"",DANE!BG116)</f>
        <v/>
      </c>
      <c r="Y122" s="233" t="str">
        <f>IF(OR(C122="",DANE!BI116=0),"",DANE!BI116)</f>
        <v/>
      </c>
      <c r="Z122" s="222" t="str">
        <f>IF(OR(C122="",DANE!BK116=""),"",DANE!BK116)</f>
        <v/>
      </c>
      <c r="AA122" s="224" t="str">
        <f>IF(OR(C122="",DANE!BM116=0),"",DANE!BM116)</f>
        <v/>
      </c>
      <c r="AB122" s="225" t="str">
        <f>IF(OR(C122="",DANE!BO116=""),"",DANE!BO116)</f>
        <v/>
      </c>
      <c r="AC122" s="224" t="str">
        <f>IF(OR(C122="",DANE!BQ116=0),"",DANE!BQ116)</f>
        <v/>
      </c>
      <c r="AD122" s="222" t="str">
        <f>IF(OR(G122="",DANE!BS116=""),"",DANE!BS116)</f>
        <v/>
      </c>
      <c r="AE122" s="224" t="str">
        <f>IF(OR(G122="",DANE!BU116=0),"",DANE!BU116)</f>
        <v/>
      </c>
      <c r="AF122" s="225" t="str">
        <f>IF(OR(G122="",DANE!BW116=""),"",DANE!BW116)</f>
        <v/>
      </c>
      <c r="AG122" s="224" t="str">
        <f>IF(OR(G122="",DANE!BY116=0),"",DANE!BY116)</f>
        <v/>
      </c>
      <c r="AH122" s="225" t="str">
        <f>IF(OR(I122="",DANE!CA116=""),"",DANE!CA116)</f>
        <v/>
      </c>
      <c r="AI122" s="224" t="str">
        <f>IF(OR(I122="",DANE!CC116=0),"",DANE!CC116)</f>
        <v/>
      </c>
    </row>
    <row r="123" spans="1:35" s="36" customFormat="1" x14ac:dyDescent="0.2">
      <c r="A123" s="37">
        <f>DANE!C117</f>
        <v>109</v>
      </c>
      <c r="B123" s="74">
        <f t="shared" si="5"/>
        <v>109</v>
      </c>
      <c r="C123" s="167" t="str">
        <f>IF(OR(DANE!D117="",DANE!G117=0,DANE!R117=DANE!$A$33,DANE!R117=DANE!$A$34,DANE!R117=DANE!$A$35,DANE!R117=DANE!$A$36),"",DANE!D117)</f>
        <v/>
      </c>
      <c r="D123" s="169" t="str">
        <f>IF(C123="","",DANE!O117)</f>
        <v/>
      </c>
      <c r="E123" s="214" t="str">
        <f>IF(C123="","",DANE!W117)</f>
        <v/>
      </c>
      <c r="F123" s="215" t="str">
        <f>IF(C123="","",DANE!Y117)</f>
        <v/>
      </c>
      <c r="G123" s="226" t="str">
        <f>IF(C123="","",DANE!P117)</f>
        <v/>
      </c>
      <c r="H123" s="227" t="str">
        <f>IF(C123="","",DANE!Q117)</f>
        <v/>
      </c>
      <c r="I123" s="68" t="str">
        <f>IF(C123="","",DANE!AB117)</f>
        <v/>
      </c>
      <c r="J123" s="228" t="str">
        <f>IF(C123="","",DANE!AC117)</f>
        <v/>
      </c>
      <c r="K123" s="229" t="str">
        <f>IF(C123="","",DANE!AD117)</f>
        <v/>
      </c>
      <c r="L123" s="220" t="str">
        <f ca="1">IF(OR(C123="",DANE!AI117=""),"",DANE!AI117)</f>
        <v/>
      </c>
      <c r="M123" s="230" t="str">
        <f>IF(OR(C123="",DANE!AJ117=""),"",DANE!AJ117)</f>
        <v/>
      </c>
      <c r="N123" s="231" t="str">
        <f>IF(OR(C123="",DANE!AK117=""),"",DANE!AK117)</f>
        <v/>
      </c>
      <c r="O123" s="232" t="str">
        <f>IF(OR(C123="",DANE!AM117=0),"",DANE!AM117)</f>
        <v/>
      </c>
      <c r="P123" s="231" t="str">
        <f>IF(OR(C123="",DANE!AO117=""),"",DANE!AO117)</f>
        <v/>
      </c>
      <c r="Q123" s="233" t="str">
        <f>IF(OR(C123="",DANE!AQ117=0),"",DANE!AQ117)</f>
        <v/>
      </c>
      <c r="R123" s="234" t="str">
        <f>IF(OR(C123="",DANE!AS117=""),"",DANE!AS117)</f>
        <v/>
      </c>
      <c r="S123" s="233" t="str">
        <f>IF(OR(C123="",DANE!AU117=0),"",DANE!AU117)</f>
        <v/>
      </c>
      <c r="T123" s="225" t="str">
        <f>IF(OR(E123="",DANE!AW117=""),"",DANE!AW117)</f>
        <v/>
      </c>
      <c r="U123" s="224" t="str">
        <f>IF(OR(E123="",DANE!AY117=0),"",DANE!AY117)</f>
        <v/>
      </c>
      <c r="V123" s="231" t="str">
        <f>IF(OR(C123="",DANE!BC117=""),"",DANE!BC117)</f>
        <v/>
      </c>
      <c r="W123" s="233" t="str">
        <f>IF(OR(C123="",DANE!BE117=0),"",DANE!BE117)</f>
        <v/>
      </c>
      <c r="X123" s="231" t="str">
        <f>IF(OR(C123="",DANE!BG117=""),"",DANE!BG117)</f>
        <v/>
      </c>
      <c r="Y123" s="233" t="str">
        <f>IF(OR(C123="",DANE!BI117=0),"",DANE!BI117)</f>
        <v/>
      </c>
      <c r="Z123" s="222" t="str">
        <f>IF(OR(C123="",DANE!BK117=""),"",DANE!BK117)</f>
        <v/>
      </c>
      <c r="AA123" s="224" t="str">
        <f>IF(OR(C123="",DANE!BM117=0),"",DANE!BM117)</f>
        <v/>
      </c>
      <c r="AB123" s="225" t="str">
        <f>IF(OR(C123="",DANE!BO117=""),"",DANE!BO117)</f>
        <v/>
      </c>
      <c r="AC123" s="224" t="str">
        <f>IF(OR(C123="",DANE!BQ117=0),"",DANE!BQ117)</f>
        <v/>
      </c>
      <c r="AD123" s="222" t="str">
        <f>IF(OR(G123="",DANE!BS117=""),"",DANE!BS117)</f>
        <v/>
      </c>
      <c r="AE123" s="224" t="str">
        <f>IF(OR(G123="",DANE!BU117=0),"",DANE!BU117)</f>
        <v/>
      </c>
      <c r="AF123" s="225" t="str">
        <f>IF(OR(G123="",DANE!BW117=""),"",DANE!BW117)</f>
        <v/>
      </c>
      <c r="AG123" s="224" t="str">
        <f>IF(OR(G123="",DANE!BY117=0),"",DANE!BY117)</f>
        <v/>
      </c>
      <c r="AH123" s="225" t="str">
        <f>IF(OR(I123="",DANE!CA117=""),"",DANE!CA117)</f>
        <v/>
      </c>
      <c r="AI123" s="224" t="str">
        <f>IF(OR(I123="",DANE!CC117=0),"",DANE!CC117)</f>
        <v/>
      </c>
    </row>
    <row r="124" spans="1:35" s="36" customFormat="1" x14ac:dyDescent="0.2">
      <c r="A124" s="37">
        <f>DANE!C118</f>
        <v>110</v>
      </c>
      <c r="B124" s="74">
        <f t="shared" si="5"/>
        <v>110</v>
      </c>
      <c r="C124" s="167" t="str">
        <f>IF(OR(DANE!D118="",DANE!G118=0,DANE!R118=DANE!$A$33,DANE!R118=DANE!$A$34,DANE!R118=DANE!$A$35,DANE!R118=DANE!$A$36),"",DANE!D118)</f>
        <v/>
      </c>
      <c r="D124" s="169" t="str">
        <f>IF(C124="","",DANE!O118)</f>
        <v/>
      </c>
      <c r="E124" s="214" t="str">
        <f>IF(C124="","",DANE!W118)</f>
        <v/>
      </c>
      <c r="F124" s="215" t="str">
        <f>IF(C124="","",DANE!Y118)</f>
        <v/>
      </c>
      <c r="G124" s="226" t="str">
        <f>IF(C124="","",DANE!P118)</f>
        <v/>
      </c>
      <c r="H124" s="227" t="str">
        <f>IF(C124="","",DANE!Q118)</f>
        <v/>
      </c>
      <c r="I124" s="68" t="str">
        <f>IF(C124="","",DANE!AB118)</f>
        <v/>
      </c>
      <c r="J124" s="228" t="str">
        <f>IF(C124="","",DANE!AC118)</f>
        <v/>
      </c>
      <c r="K124" s="229" t="str">
        <f>IF(C124="","",DANE!AD118)</f>
        <v/>
      </c>
      <c r="L124" s="220" t="str">
        <f ca="1">IF(OR(C124="",DANE!AI118=""),"",DANE!AI118)</f>
        <v/>
      </c>
      <c r="M124" s="230" t="str">
        <f>IF(OR(C124="",DANE!AJ118=""),"",DANE!AJ118)</f>
        <v/>
      </c>
      <c r="N124" s="231" t="str">
        <f>IF(OR(C124="",DANE!AK118=""),"",DANE!AK118)</f>
        <v/>
      </c>
      <c r="O124" s="232" t="str">
        <f>IF(OR(C124="",DANE!AM118=0),"",DANE!AM118)</f>
        <v/>
      </c>
      <c r="P124" s="231" t="str">
        <f>IF(OR(C124="",DANE!AO118=""),"",DANE!AO118)</f>
        <v/>
      </c>
      <c r="Q124" s="233" t="str">
        <f>IF(OR(C124="",DANE!AQ118=0),"",DANE!AQ118)</f>
        <v/>
      </c>
      <c r="R124" s="234" t="str">
        <f>IF(OR(C124="",DANE!AS118=""),"",DANE!AS118)</f>
        <v/>
      </c>
      <c r="S124" s="233" t="str">
        <f>IF(OR(C124="",DANE!AU118=0),"",DANE!AU118)</f>
        <v/>
      </c>
      <c r="T124" s="225" t="str">
        <f>IF(OR(E124="",DANE!AW118=""),"",DANE!AW118)</f>
        <v/>
      </c>
      <c r="U124" s="224" t="str">
        <f>IF(OR(E124="",DANE!AY118=0),"",DANE!AY118)</f>
        <v/>
      </c>
      <c r="V124" s="231" t="str">
        <f>IF(OR(C124="",DANE!BC118=""),"",DANE!BC118)</f>
        <v/>
      </c>
      <c r="W124" s="233" t="str">
        <f>IF(OR(C124="",DANE!BE118=0),"",DANE!BE118)</f>
        <v/>
      </c>
      <c r="X124" s="231" t="str">
        <f>IF(OR(C124="",DANE!BG118=""),"",DANE!BG118)</f>
        <v/>
      </c>
      <c r="Y124" s="233" t="str">
        <f>IF(OR(C124="",DANE!BI118=0),"",DANE!BI118)</f>
        <v/>
      </c>
      <c r="Z124" s="222" t="str">
        <f>IF(OR(C124="",DANE!BK118=""),"",DANE!BK118)</f>
        <v/>
      </c>
      <c r="AA124" s="224" t="str">
        <f>IF(OR(C124="",DANE!BM118=0),"",DANE!BM118)</f>
        <v/>
      </c>
      <c r="AB124" s="225" t="str">
        <f>IF(OR(C124="",DANE!BO118=""),"",DANE!BO118)</f>
        <v/>
      </c>
      <c r="AC124" s="224" t="str">
        <f>IF(OR(C124="",DANE!BQ118=0),"",DANE!BQ118)</f>
        <v/>
      </c>
      <c r="AD124" s="222" t="str">
        <f>IF(OR(G124="",DANE!BS118=""),"",DANE!BS118)</f>
        <v/>
      </c>
      <c r="AE124" s="224" t="str">
        <f>IF(OR(G124="",DANE!BU118=0),"",DANE!BU118)</f>
        <v/>
      </c>
      <c r="AF124" s="225" t="str">
        <f>IF(OR(G124="",DANE!BW118=""),"",DANE!BW118)</f>
        <v/>
      </c>
      <c r="AG124" s="224" t="str">
        <f>IF(OR(G124="",DANE!BY118=0),"",DANE!BY118)</f>
        <v/>
      </c>
      <c r="AH124" s="225" t="str">
        <f>IF(OR(I124="",DANE!CA118=""),"",DANE!CA118)</f>
        <v/>
      </c>
      <c r="AI124" s="224" t="str">
        <f>IF(OR(I124="",DANE!CC118=0),"",DANE!CC118)</f>
        <v/>
      </c>
    </row>
    <row r="125" spans="1:35" s="36" customFormat="1" x14ac:dyDescent="0.2">
      <c r="A125" s="37">
        <f>DANE!C119</f>
        <v>111</v>
      </c>
      <c r="B125" s="74">
        <f t="shared" si="5"/>
        <v>111</v>
      </c>
      <c r="C125" s="167" t="str">
        <f>IF(OR(DANE!D119="",DANE!G119=0,DANE!R119=DANE!$A$33,DANE!R119=DANE!$A$34,DANE!R119=DANE!$A$35,DANE!R119=DANE!$A$36),"",DANE!D119)</f>
        <v/>
      </c>
      <c r="D125" s="169" t="str">
        <f>IF(C125="","",DANE!O119)</f>
        <v/>
      </c>
      <c r="E125" s="214" t="str">
        <f>IF(C125="","",DANE!W119)</f>
        <v/>
      </c>
      <c r="F125" s="215" t="str">
        <f>IF(C125="","",DANE!Y119)</f>
        <v/>
      </c>
      <c r="G125" s="226" t="str">
        <f>IF(C125="","",DANE!P119)</f>
        <v/>
      </c>
      <c r="H125" s="227" t="str">
        <f>IF(C125="","",DANE!Q119)</f>
        <v/>
      </c>
      <c r="I125" s="68" t="str">
        <f>IF(C125="","",DANE!AB119)</f>
        <v/>
      </c>
      <c r="J125" s="228" t="str">
        <f>IF(C125="","",DANE!AC119)</f>
        <v/>
      </c>
      <c r="K125" s="229" t="str">
        <f>IF(C125="","",DANE!AD119)</f>
        <v/>
      </c>
      <c r="L125" s="220" t="str">
        <f ca="1">IF(OR(C125="",DANE!AI119=""),"",DANE!AI119)</f>
        <v/>
      </c>
      <c r="M125" s="230" t="str">
        <f>IF(OR(C125="",DANE!AJ119=""),"",DANE!AJ119)</f>
        <v/>
      </c>
      <c r="N125" s="231" t="str">
        <f>IF(OR(C125="",DANE!AK119=""),"",DANE!AK119)</f>
        <v/>
      </c>
      <c r="O125" s="232" t="str">
        <f>IF(OR(C125="",DANE!AM119=0),"",DANE!AM119)</f>
        <v/>
      </c>
      <c r="P125" s="231" t="str">
        <f>IF(OR(C125="",DANE!AO119=""),"",DANE!AO119)</f>
        <v/>
      </c>
      <c r="Q125" s="233" t="str">
        <f>IF(OR(C125="",DANE!AQ119=0),"",DANE!AQ119)</f>
        <v/>
      </c>
      <c r="R125" s="234" t="str">
        <f>IF(OR(C125="",DANE!AS119=""),"",DANE!AS119)</f>
        <v/>
      </c>
      <c r="S125" s="233" t="str">
        <f>IF(OR(C125="",DANE!AU119=0),"",DANE!AU119)</f>
        <v/>
      </c>
      <c r="T125" s="225" t="str">
        <f>IF(OR(E125="",DANE!AW119=""),"",DANE!AW119)</f>
        <v/>
      </c>
      <c r="U125" s="224" t="str">
        <f>IF(OR(E125="",DANE!AY119=0),"",DANE!AY119)</f>
        <v/>
      </c>
      <c r="V125" s="231" t="str">
        <f>IF(OR(C125="",DANE!BC119=""),"",DANE!BC119)</f>
        <v/>
      </c>
      <c r="W125" s="233" t="str">
        <f>IF(OR(C125="",DANE!BE119=0),"",DANE!BE119)</f>
        <v/>
      </c>
      <c r="X125" s="231" t="str">
        <f>IF(OR(C125="",DANE!BG119=""),"",DANE!BG119)</f>
        <v/>
      </c>
      <c r="Y125" s="233" t="str">
        <f>IF(OR(C125="",DANE!BI119=0),"",DANE!BI119)</f>
        <v/>
      </c>
      <c r="Z125" s="222" t="str">
        <f>IF(OR(C125="",DANE!BK119=""),"",DANE!BK119)</f>
        <v/>
      </c>
      <c r="AA125" s="224" t="str">
        <f>IF(OR(C125="",DANE!BM119=0),"",DANE!BM119)</f>
        <v/>
      </c>
      <c r="AB125" s="225" t="str">
        <f>IF(OR(C125="",DANE!BO119=""),"",DANE!BO119)</f>
        <v/>
      </c>
      <c r="AC125" s="224" t="str">
        <f>IF(OR(C125="",DANE!BQ119=0),"",DANE!BQ119)</f>
        <v/>
      </c>
      <c r="AD125" s="222" t="str">
        <f>IF(OR(G125="",DANE!BS119=""),"",DANE!BS119)</f>
        <v/>
      </c>
      <c r="AE125" s="224" t="str">
        <f>IF(OR(G125="",DANE!BU119=0),"",DANE!BU119)</f>
        <v/>
      </c>
      <c r="AF125" s="225" t="str">
        <f>IF(OR(G125="",DANE!BW119=""),"",DANE!BW119)</f>
        <v/>
      </c>
      <c r="AG125" s="224" t="str">
        <f>IF(OR(G125="",DANE!BY119=0),"",DANE!BY119)</f>
        <v/>
      </c>
      <c r="AH125" s="225" t="str">
        <f>IF(OR(I125="",DANE!CA119=""),"",DANE!CA119)</f>
        <v/>
      </c>
      <c r="AI125" s="224" t="str">
        <f>IF(OR(I125="",DANE!CC119=0),"",DANE!CC119)</f>
        <v/>
      </c>
    </row>
    <row r="126" spans="1:35" s="36" customFormat="1" x14ac:dyDescent="0.2">
      <c r="A126" s="37">
        <f>DANE!C120</f>
        <v>112</v>
      </c>
      <c r="B126" s="74">
        <f t="shared" si="5"/>
        <v>112</v>
      </c>
      <c r="C126" s="167" t="str">
        <f>IF(OR(DANE!D120="",DANE!G120=0,DANE!R120=DANE!$A$33,DANE!R120=DANE!$A$34,DANE!R120=DANE!$A$35,DANE!R120=DANE!$A$36),"",DANE!D120)</f>
        <v/>
      </c>
      <c r="D126" s="169" t="str">
        <f>IF(C126="","",DANE!O120)</f>
        <v/>
      </c>
      <c r="E126" s="214" t="str">
        <f>IF(C126="","",DANE!W120)</f>
        <v/>
      </c>
      <c r="F126" s="215" t="str">
        <f>IF(C126="","",DANE!Y120)</f>
        <v/>
      </c>
      <c r="G126" s="226" t="str">
        <f>IF(C126="","",DANE!P120)</f>
        <v/>
      </c>
      <c r="H126" s="227" t="str">
        <f>IF(C126="","",DANE!Q120)</f>
        <v/>
      </c>
      <c r="I126" s="68" t="str">
        <f>IF(C126="","",DANE!AB120)</f>
        <v/>
      </c>
      <c r="J126" s="228" t="str">
        <f>IF(C126="","",DANE!AC120)</f>
        <v/>
      </c>
      <c r="K126" s="229" t="str">
        <f>IF(C126="","",DANE!AD120)</f>
        <v/>
      </c>
      <c r="L126" s="220" t="str">
        <f ca="1">IF(OR(C126="",DANE!AI120=""),"",DANE!AI120)</f>
        <v/>
      </c>
      <c r="M126" s="230" t="str">
        <f>IF(OR(C126="",DANE!AJ120=""),"",DANE!AJ120)</f>
        <v/>
      </c>
      <c r="N126" s="231" t="str">
        <f>IF(OR(C126="",DANE!AK120=""),"",DANE!AK120)</f>
        <v/>
      </c>
      <c r="O126" s="232" t="str">
        <f>IF(OR(C126="",DANE!AM120=0),"",DANE!AM120)</f>
        <v/>
      </c>
      <c r="P126" s="231" t="str">
        <f>IF(OR(C126="",DANE!AO120=""),"",DANE!AO120)</f>
        <v/>
      </c>
      <c r="Q126" s="233" t="str">
        <f>IF(OR(C126="",DANE!AQ120=0),"",DANE!AQ120)</f>
        <v/>
      </c>
      <c r="R126" s="234" t="str">
        <f>IF(OR(C126="",DANE!AS120=""),"",DANE!AS120)</f>
        <v/>
      </c>
      <c r="S126" s="233" t="str">
        <f>IF(OR(C126="",DANE!AU120=0),"",DANE!AU120)</f>
        <v/>
      </c>
      <c r="T126" s="225" t="str">
        <f>IF(OR(E126="",DANE!AW120=""),"",DANE!AW120)</f>
        <v/>
      </c>
      <c r="U126" s="224" t="str">
        <f>IF(OR(E126="",DANE!AY120=0),"",DANE!AY120)</f>
        <v/>
      </c>
      <c r="V126" s="231" t="str">
        <f>IF(OR(C126="",DANE!BC120=""),"",DANE!BC120)</f>
        <v/>
      </c>
      <c r="W126" s="233" t="str">
        <f>IF(OR(C126="",DANE!BE120=0),"",DANE!BE120)</f>
        <v/>
      </c>
      <c r="X126" s="231" t="str">
        <f>IF(OR(C126="",DANE!BG120=""),"",DANE!BG120)</f>
        <v/>
      </c>
      <c r="Y126" s="233" t="str">
        <f>IF(OR(C126="",DANE!BI120=0),"",DANE!BI120)</f>
        <v/>
      </c>
      <c r="Z126" s="222" t="str">
        <f>IF(OR(C126="",DANE!BK120=""),"",DANE!BK120)</f>
        <v/>
      </c>
      <c r="AA126" s="224" t="str">
        <f>IF(OR(C126="",DANE!BM120=0),"",DANE!BM120)</f>
        <v/>
      </c>
      <c r="AB126" s="225" t="str">
        <f>IF(OR(C126="",DANE!BO120=""),"",DANE!BO120)</f>
        <v/>
      </c>
      <c r="AC126" s="224" t="str">
        <f>IF(OR(C126="",DANE!BQ120=0),"",DANE!BQ120)</f>
        <v/>
      </c>
      <c r="AD126" s="222" t="str">
        <f>IF(OR(G126="",DANE!BS120=""),"",DANE!BS120)</f>
        <v/>
      </c>
      <c r="AE126" s="224" t="str">
        <f>IF(OR(G126="",DANE!BU120=0),"",DANE!BU120)</f>
        <v/>
      </c>
      <c r="AF126" s="225" t="str">
        <f>IF(OR(G126="",DANE!BW120=""),"",DANE!BW120)</f>
        <v/>
      </c>
      <c r="AG126" s="224" t="str">
        <f>IF(OR(G126="",DANE!BY120=0),"",DANE!BY120)</f>
        <v/>
      </c>
      <c r="AH126" s="225" t="str">
        <f>IF(OR(I126="",DANE!CA120=""),"",DANE!CA120)</f>
        <v/>
      </c>
      <c r="AI126" s="224" t="str">
        <f>IF(OR(I126="",DANE!CC120=0),"",DANE!CC120)</f>
        <v/>
      </c>
    </row>
    <row r="127" spans="1:35" s="36" customFormat="1" x14ac:dyDescent="0.2">
      <c r="A127" s="37">
        <f>DANE!C121</f>
        <v>113</v>
      </c>
      <c r="B127" s="74">
        <f t="shared" si="5"/>
        <v>113</v>
      </c>
      <c r="C127" s="167" t="str">
        <f>IF(OR(DANE!D121="",DANE!G121=0,DANE!R121=DANE!$A$33,DANE!R121=DANE!$A$34,DANE!R121=DANE!$A$35,DANE!R121=DANE!$A$36),"",DANE!D121)</f>
        <v/>
      </c>
      <c r="D127" s="169" t="str">
        <f>IF(C127="","",DANE!O121)</f>
        <v/>
      </c>
      <c r="E127" s="214" t="str">
        <f>IF(C127="","",DANE!W121)</f>
        <v/>
      </c>
      <c r="F127" s="215" t="str">
        <f>IF(C127="","",DANE!Y121)</f>
        <v/>
      </c>
      <c r="G127" s="226" t="str">
        <f>IF(C127="","",DANE!P121)</f>
        <v/>
      </c>
      <c r="H127" s="227" t="str">
        <f>IF(C127="","",DANE!Q121)</f>
        <v/>
      </c>
      <c r="I127" s="68" t="str">
        <f>IF(C127="","",DANE!AB121)</f>
        <v/>
      </c>
      <c r="J127" s="228" t="str">
        <f>IF(C127="","",DANE!AC121)</f>
        <v/>
      </c>
      <c r="K127" s="229" t="str">
        <f>IF(C127="","",DANE!AD121)</f>
        <v/>
      </c>
      <c r="L127" s="220" t="str">
        <f ca="1">IF(OR(C127="",DANE!AI121=""),"",DANE!AI121)</f>
        <v/>
      </c>
      <c r="M127" s="230" t="str">
        <f>IF(OR(C127="",DANE!AJ121=""),"",DANE!AJ121)</f>
        <v/>
      </c>
      <c r="N127" s="231" t="str">
        <f>IF(OR(C127="",DANE!AK121=""),"",DANE!AK121)</f>
        <v/>
      </c>
      <c r="O127" s="232" t="str">
        <f>IF(OR(C127="",DANE!AM121=0),"",DANE!AM121)</f>
        <v/>
      </c>
      <c r="P127" s="231" t="str">
        <f>IF(OR(C127="",DANE!AO121=""),"",DANE!AO121)</f>
        <v/>
      </c>
      <c r="Q127" s="233" t="str">
        <f>IF(OR(C127="",DANE!AQ121=0),"",DANE!AQ121)</f>
        <v/>
      </c>
      <c r="R127" s="234" t="str">
        <f>IF(OR(C127="",DANE!AS121=""),"",DANE!AS121)</f>
        <v/>
      </c>
      <c r="S127" s="233" t="str">
        <f>IF(OR(C127="",DANE!AU121=0),"",DANE!AU121)</f>
        <v/>
      </c>
      <c r="T127" s="225" t="str">
        <f>IF(OR(E127="",DANE!AW121=""),"",DANE!AW121)</f>
        <v/>
      </c>
      <c r="U127" s="224" t="str">
        <f>IF(OR(E127="",DANE!AY121=0),"",DANE!AY121)</f>
        <v/>
      </c>
      <c r="V127" s="231" t="str">
        <f>IF(OR(C127="",DANE!BC121=""),"",DANE!BC121)</f>
        <v/>
      </c>
      <c r="W127" s="233" t="str">
        <f>IF(OR(C127="",DANE!BE121=0),"",DANE!BE121)</f>
        <v/>
      </c>
      <c r="X127" s="231" t="str">
        <f>IF(OR(C127="",DANE!BG121=""),"",DANE!BG121)</f>
        <v/>
      </c>
      <c r="Y127" s="233" t="str">
        <f>IF(OR(C127="",DANE!BI121=0),"",DANE!BI121)</f>
        <v/>
      </c>
      <c r="Z127" s="222" t="str">
        <f>IF(OR(C127="",DANE!BK121=""),"",DANE!BK121)</f>
        <v/>
      </c>
      <c r="AA127" s="224" t="str">
        <f>IF(OR(C127="",DANE!BM121=0),"",DANE!BM121)</f>
        <v/>
      </c>
      <c r="AB127" s="225" t="str">
        <f>IF(OR(C127="",DANE!BO121=""),"",DANE!BO121)</f>
        <v/>
      </c>
      <c r="AC127" s="224" t="str">
        <f>IF(OR(C127="",DANE!BQ121=0),"",DANE!BQ121)</f>
        <v/>
      </c>
      <c r="AD127" s="222" t="str">
        <f>IF(OR(G127="",DANE!BS121=""),"",DANE!BS121)</f>
        <v/>
      </c>
      <c r="AE127" s="224" t="str">
        <f>IF(OR(G127="",DANE!BU121=0),"",DANE!BU121)</f>
        <v/>
      </c>
      <c r="AF127" s="225" t="str">
        <f>IF(OR(G127="",DANE!BW121=""),"",DANE!BW121)</f>
        <v/>
      </c>
      <c r="AG127" s="224" t="str">
        <f>IF(OR(G127="",DANE!BY121=0),"",DANE!BY121)</f>
        <v/>
      </c>
      <c r="AH127" s="225" t="str">
        <f>IF(OR(I127="",DANE!CA121=""),"",DANE!CA121)</f>
        <v/>
      </c>
      <c r="AI127" s="224" t="str">
        <f>IF(OR(I127="",DANE!CC121=0),"",DANE!CC121)</f>
        <v/>
      </c>
    </row>
    <row r="128" spans="1:35" s="36" customFormat="1" x14ac:dyDescent="0.2">
      <c r="A128" s="37">
        <f>DANE!C122</f>
        <v>114</v>
      </c>
      <c r="B128" s="74">
        <f t="shared" si="5"/>
        <v>114</v>
      </c>
      <c r="C128" s="167" t="str">
        <f>IF(OR(DANE!D122="",DANE!G122=0,DANE!R122=DANE!$A$33,DANE!R122=DANE!$A$34,DANE!R122=DANE!$A$35,DANE!R122=DANE!$A$36),"",DANE!D122)</f>
        <v/>
      </c>
      <c r="D128" s="169" t="str">
        <f>IF(C128="","",DANE!O122)</f>
        <v/>
      </c>
      <c r="E128" s="214" t="str">
        <f>IF(C128="","",DANE!W122)</f>
        <v/>
      </c>
      <c r="F128" s="215" t="str">
        <f>IF(C128="","",DANE!Y122)</f>
        <v/>
      </c>
      <c r="G128" s="226" t="str">
        <f>IF(C128="","",DANE!P122)</f>
        <v/>
      </c>
      <c r="H128" s="227" t="str">
        <f>IF(C128="","",DANE!Q122)</f>
        <v/>
      </c>
      <c r="I128" s="68" t="str">
        <f>IF(C128="","",DANE!AB122)</f>
        <v/>
      </c>
      <c r="J128" s="228" t="str">
        <f>IF(C128="","",DANE!AC122)</f>
        <v/>
      </c>
      <c r="K128" s="229" t="str">
        <f>IF(C128="","",DANE!AD122)</f>
        <v/>
      </c>
      <c r="L128" s="220" t="str">
        <f ca="1">IF(OR(C128="",DANE!AI122=""),"",DANE!AI122)</f>
        <v/>
      </c>
      <c r="M128" s="230" t="str">
        <f>IF(OR(C128="",DANE!AJ122=""),"",DANE!AJ122)</f>
        <v/>
      </c>
      <c r="N128" s="231" t="str">
        <f>IF(OR(C128="",DANE!AK122=""),"",DANE!AK122)</f>
        <v/>
      </c>
      <c r="O128" s="232" t="str">
        <f>IF(OR(C128="",DANE!AM122=0),"",DANE!AM122)</f>
        <v/>
      </c>
      <c r="P128" s="231" t="str">
        <f>IF(OR(C128="",DANE!AO122=""),"",DANE!AO122)</f>
        <v/>
      </c>
      <c r="Q128" s="233" t="str">
        <f>IF(OR(C128="",DANE!AQ122=0),"",DANE!AQ122)</f>
        <v/>
      </c>
      <c r="R128" s="234" t="str">
        <f>IF(OR(C128="",DANE!AS122=""),"",DANE!AS122)</f>
        <v/>
      </c>
      <c r="S128" s="233" t="str">
        <f>IF(OR(C128="",DANE!AU122=0),"",DANE!AU122)</f>
        <v/>
      </c>
      <c r="T128" s="225" t="str">
        <f>IF(OR(E128="",DANE!AW122=""),"",DANE!AW122)</f>
        <v/>
      </c>
      <c r="U128" s="224" t="str">
        <f>IF(OR(E128="",DANE!AY122=0),"",DANE!AY122)</f>
        <v/>
      </c>
      <c r="V128" s="231" t="str">
        <f>IF(OR(C128="",DANE!BC122=""),"",DANE!BC122)</f>
        <v/>
      </c>
      <c r="W128" s="233" t="str">
        <f>IF(OR(C128="",DANE!BE122=0),"",DANE!BE122)</f>
        <v/>
      </c>
      <c r="X128" s="231" t="str">
        <f>IF(OR(C128="",DANE!BG122=""),"",DANE!BG122)</f>
        <v/>
      </c>
      <c r="Y128" s="233" t="str">
        <f>IF(OR(C128="",DANE!BI122=0),"",DANE!BI122)</f>
        <v/>
      </c>
      <c r="Z128" s="222" t="str">
        <f>IF(OR(C128="",DANE!BK122=""),"",DANE!BK122)</f>
        <v/>
      </c>
      <c r="AA128" s="224" t="str">
        <f>IF(OR(C128="",DANE!BM122=0),"",DANE!BM122)</f>
        <v/>
      </c>
      <c r="AB128" s="225" t="str">
        <f>IF(OR(C128="",DANE!BO122=""),"",DANE!BO122)</f>
        <v/>
      </c>
      <c r="AC128" s="224" t="str">
        <f>IF(OR(C128="",DANE!BQ122=0),"",DANE!BQ122)</f>
        <v/>
      </c>
      <c r="AD128" s="222" t="str">
        <f>IF(OR(G128="",DANE!BS122=""),"",DANE!BS122)</f>
        <v/>
      </c>
      <c r="AE128" s="224" t="str">
        <f>IF(OR(G128="",DANE!BU122=0),"",DANE!BU122)</f>
        <v/>
      </c>
      <c r="AF128" s="225" t="str">
        <f>IF(OR(G128="",DANE!BW122=""),"",DANE!BW122)</f>
        <v/>
      </c>
      <c r="AG128" s="224" t="str">
        <f>IF(OR(G128="",DANE!BY122=0),"",DANE!BY122)</f>
        <v/>
      </c>
      <c r="AH128" s="225" t="str">
        <f>IF(OR(I128="",DANE!CA122=""),"",DANE!CA122)</f>
        <v/>
      </c>
      <c r="AI128" s="224" t="str">
        <f>IF(OR(I128="",DANE!CC122=0),"",DANE!CC122)</f>
        <v/>
      </c>
    </row>
    <row r="129" spans="1:35" s="36" customFormat="1" x14ac:dyDescent="0.2">
      <c r="A129" s="37">
        <f>DANE!C123</f>
        <v>115</v>
      </c>
      <c r="B129" s="74">
        <f t="shared" si="5"/>
        <v>115</v>
      </c>
      <c r="C129" s="167" t="str">
        <f>IF(OR(DANE!D123="",DANE!G123=0,DANE!R123=DANE!$A$33,DANE!R123=DANE!$A$34,DANE!R123=DANE!$A$35,DANE!R123=DANE!$A$36),"",DANE!D123)</f>
        <v/>
      </c>
      <c r="D129" s="169" t="str">
        <f>IF(C129="","",DANE!O123)</f>
        <v/>
      </c>
      <c r="E129" s="214" t="str">
        <f>IF(C129="","",DANE!W123)</f>
        <v/>
      </c>
      <c r="F129" s="215" t="str">
        <f>IF(C129="","",DANE!Y123)</f>
        <v/>
      </c>
      <c r="G129" s="226" t="str">
        <f>IF(C129="","",DANE!P123)</f>
        <v/>
      </c>
      <c r="H129" s="227" t="str">
        <f>IF(C129="","",DANE!Q123)</f>
        <v/>
      </c>
      <c r="I129" s="68" t="str">
        <f>IF(C129="","",DANE!AB123)</f>
        <v/>
      </c>
      <c r="J129" s="228" t="str">
        <f>IF(C129="","",DANE!AC123)</f>
        <v/>
      </c>
      <c r="K129" s="229" t="str">
        <f>IF(C129="","",DANE!AD123)</f>
        <v/>
      </c>
      <c r="L129" s="220" t="str">
        <f ca="1">IF(OR(C129="",DANE!AI123=""),"",DANE!AI123)</f>
        <v/>
      </c>
      <c r="M129" s="230" t="str">
        <f>IF(OR(C129="",DANE!AJ123=""),"",DANE!AJ123)</f>
        <v/>
      </c>
      <c r="N129" s="231" t="str">
        <f>IF(OR(C129="",DANE!AK123=""),"",DANE!AK123)</f>
        <v/>
      </c>
      <c r="O129" s="232" t="str">
        <f>IF(OR(C129="",DANE!AM123=0),"",DANE!AM123)</f>
        <v/>
      </c>
      <c r="P129" s="231" t="str">
        <f>IF(OR(C129="",DANE!AO123=""),"",DANE!AO123)</f>
        <v/>
      </c>
      <c r="Q129" s="233" t="str">
        <f>IF(OR(C129="",DANE!AQ123=0),"",DANE!AQ123)</f>
        <v/>
      </c>
      <c r="R129" s="234" t="str">
        <f>IF(OR(C129="",DANE!AS123=""),"",DANE!AS123)</f>
        <v/>
      </c>
      <c r="S129" s="233" t="str">
        <f>IF(OR(C129="",DANE!AU123=0),"",DANE!AU123)</f>
        <v/>
      </c>
      <c r="T129" s="225" t="str">
        <f>IF(OR(E129="",DANE!AW123=""),"",DANE!AW123)</f>
        <v/>
      </c>
      <c r="U129" s="224" t="str">
        <f>IF(OR(E129="",DANE!AY123=0),"",DANE!AY123)</f>
        <v/>
      </c>
      <c r="V129" s="231" t="str">
        <f>IF(OR(C129="",DANE!BC123=""),"",DANE!BC123)</f>
        <v/>
      </c>
      <c r="W129" s="233" t="str">
        <f>IF(OR(C129="",DANE!BE123=0),"",DANE!BE123)</f>
        <v/>
      </c>
      <c r="X129" s="231" t="str">
        <f>IF(OR(C129="",DANE!BG123=""),"",DANE!BG123)</f>
        <v/>
      </c>
      <c r="Y129" s="233" t="str">
        <f>IF(OR(C129="",DANE!BI123=0),"",DANE!BI123)</f>
        <v/>
      </c>
      <c r="Z129" s="222" t="str">
        <f>IF(OR(C129="",DANE!BK123=""),"",DANE!BK123)</f>
        <v/>
      </c>
      <c r="AA129" s="224" t="str">
        <f>IF(OR(C129="",DANE!BM123=0),"",DANE!BM123)</f>
        <v/>
      </c>
      <c r="AB129" s="225" t="str">
        <f>IF(OR(C129="",DANE!BO123=""),"",DANE!BO123)</f>
        <v/>
      </c>
      <c r="AC129" s="224" t="str">
        <f>IF(OR(C129="",DANE!BQ123=0),"",DANE!BQ123)</f>
        <v/>
      </c>
      <c r="AD129" s="222" t="str">
        <f>IF(OR(G129="",DANE!BS123=""),"",DANE!BS123)</f>
        <v/>
      </c>
      <c r="AE129" s="224" t="str">
        <f>IF(OR(G129="",DANE!BU123=0),"",DANE!BU123)</f>
        <v/>
      </c>
      <c r="AF129" s="225" t="str">
        <f>IF(OR(G129="",DANE!BW123=""),"",DANE!BW123)</f>
        <v/>
      </c>
      <c r="AG129" s="224" t="str">
        <f>IF(OR(G129="",DANE!BY123=0),"",DANE!BY123)</f>
        <v/>
      </c>
      <c r="AH129" s="225" t="str">
        <f>IF(OR(I129="",DANE!CA123=""),"",DANE!CA123)</f>
        <v/>
      </c>
      <c r="AI129" s="224" t="str">
        <f>IF(OR(I129="",DANE!CC123=0),"",DANE!CC123)</f>
        <v/>
      </c>
    </row>
    <row r="130" spans="1:35" s="36" customFormat="1" x14ac:dyDescent="0.2">
      <c r="A130" s="37">
        <f>DANE!C124</f>
        <v>116</v>
      </c>
      <c r="B130" s="74">
        <f t="shared" si="5"/>
        <v>116</v>
      </c>
      <c r="C130" s="167" t="str">
        <f>IF(OR(DANE!D124="",DANE!G124=0,DANE!R124=DANE!$A$33,DANE!R124=DANE!$A$34,DANE!R124=DANE!$A$35,DANE!R124=DANE!$A$36),"",DANE!D124)</f>
        <v/>
      </c>
      <c r="D130" s="169" t="str">
        <f>IF(C130="","",DANE!O124)</f>
        <v/>
      </c>
      <c r="E130" s="214" t="str">
        <f>IF(C130="","",DANE!W124)</f>
        <v/>
      </c>
      <c r="F130" s="215" t="str">
        <f>IF(C130="","",DANE!Y124)</f>
        <v/>
      </c>
      <c r="G130" s="226" t="str">
        <f>IF(C130="","",DANE!P124)</f>
        <v/>
      </c>
      <c r="H130" s="227" t="str">
        <f>IF(C130="","",DANE!Q124)</f>
        <v/>
      </c>
      <c r="I130" s="68" t="str">
        <f>IF(C130="","",DANE!AB124)</f>
        <v/>
      </c>
      <c r="J130" s="228" t="str">
        <f>IF(C130="","",DANE!AC124)</f>
        <v/>
      </c>
      <c r="K130" s="229" t="str">
        <f>IF(C130="","",DANE!AD124)</f>
        <v/>
      </c>
      <c r="L130" s="220" t="str">
        <f ca="1">IF(OR(C130="",DANE!AI124=""),"",DANE!AI124)</f>
        <v/>
      </c>
      <c r="M130" s="230" t="str">
        <f>IF(OR(C130="",DANE!AJ124=""),"",DANE!AJ124)</f>
        <v/>
      </c>
      <c r="N130" s="231" t="str">
        <f>IF(OR(C130="",DANE!AK124=""),"",DANE!AK124)</f>
        <v/>
      </c>
      <c r="O130" s="232" t="str">
        <f>IF(OR(C130="",DANE!AM124=0),"",DANE!AM124)</f>
        <v/>
      </c>
      <c r="P130" s="231" t="str">
        <f>IF(OR(C130="",DANE!AO124=""),"",DANE!AO124)</f>
        <v/>
      </c>
      <c r="Q130" s="233" t="str">
        <f>IF(OR(C130="",DANE!AQ124=0),"",DANE!AQ124)</f>
        <v/>
      </c>
      <c r="R130" s="234" t="str">
        <f>IF(OR(C130="",DANE!AS124=""),"",DANE!AS124)</f>
        <v/>
      </c>
      <c r="S130" s="233" t="str">
        <f>IF(OR(C130="",DANE!AU124=0),"",DANE!AU124)</f>
        <v/>
      </c>
      <c r="T130" s="225" t="str">
        <f>IF(OR(E130="",DANE!AW124=""),"",DANE!AW124)</f>
        <v/>
      </c>
      <c r="U130" s="224" t="str">
        <f>IF(OR(E130="",DANE!AY124=0),"",DANE!AY124)</f>
        <v/>
      </c>
      <c r="V130" s="231" t="str">
        <f>IF(OR(C130="",DANE!BC124=""),"",DANE!BC124)</f>
        <v/>
      </c>
      <c r="W130" s="233" t="str">
        <f>IF(OR(C130="",DANE!BE124=0),"",DANE!BE124)</f>
        <v/>
      </c>
      <c r="X130" s="231" t="str">
        <f>IF(OR(C130="",DANE!BG124=""),"",DANE!BG124)</f>
        <v/>
      </c>
      <c r="Y130" s="233" t="str">
        <f>IF(OR(C130="",DANE!BI124=0),"",DANE!BI124)</f>
        <v/>
      </c>
      <c r="Z130" s="222" t="str">
        <f>IF(OR(C130="",DANE!BK124=""),"",DANE!BK124)</f>
        <v/>
      </c>
      <c r="AA130" s="224" t="str">
        <f>IF(OR(C130="",DANE!BM124=0),"",DANE!BM124)</f>
        <v/>
      </c>
      <c r="AB130" s="225" t="str">
        <f>IF(OR(C130="",DANE!BO124=""),"",DANE!BO124)</f>
        <v/>
      </c>
      <c r="AC130" s="224" t="str">
        <f>IF(OR(C130="",DANE!BQ124=0),"",DANE!BQ124)</f>
        <v/>
      </c>
      <c r="AD130" s="222" t="str">
        <f>IF(OR(G130="",DANE!BS124=""),"",DANE!BS124)</f>
        <v/>
      </c>
      <c r="AE130" s="224" t="str">
        <f>IF(OR(G130="",DANE!BU124=0),"",DANE!BU124)</f>
        <v/>
      </c>
      <c r="AF130" s="225" t="str">
        <f>IF(OR(G130="",DANE!BW124=""),"",DANE!BW124)</f>
        <v/>
      </c>
      <c r="AG130" s="224" t="str">
        <f>IF(OR(G130="",DANE!BY124=0),"",DANE!BY124)</f>
        <v/>
      </c>
      <c r="AH130" s="225" t="str">
        <f>IF(OR(I130="",DANE!CA124=""),"",DANE!CA124)</f>
        <v/>
      </c>
      <c r="AI130" s="224" t="str">
        <f>IF(OR(I130="",DANE!CC124=0),"",DANE!CC124)</f>
        <v/>
      </c>
    </row>
    <row r="131" spans="1:35" s="36" customFormat="1" x14ac:dyDescent="0.2">
      <c r="A131" s="37">
        <f>DANE!C125</f>
        <v>117</v>
      </c>
      <c r="B131" s="74">
        <f t="shared" si="5"/>
        <v>117</v>
      </c>
      <c r="C131" s="167" t="str">
        <f>IF(OR(DANE!D125="",DANE!G125=0,DANE!R125=DANE!$A$33,DANE!R125=DANE!$A$34,DANE!R125=DANE!$A$35,DANE!R125=DANE!$A$36),"",DANE!D125)</f>
        <v/>
      </c>
      <c r="D131" s="169" t="str">
        <f>IF(C131="","",DANE!O125)</f>
        <v/>
      </c>
      <c r="E131" s="214" t="str">
        <f>IF(C131="","",DANE!W125)</f>
        <v/>
      </c>
      <c r="F131" s="215" t="str">
        <f>IF(C131="","",DANE!Y125)</f>
        <v/>
      </c>
      <c r="G131" s="226" t="str">
        <f>IF(C131="","",DANE!P125)</f>
        <v/>
      </c>
      <c r="H131" s="227" t="str">
        <f>IF(C131="","",DANE!Q125)</f>
        <v/>
      </c>
      <c r="I131" s="68" t="str">
        <f>IF(C131="","",DANE!AB125)</f>
        <v/>
      </c>
      <c r="J131" s="228" t="str">
        <f>IF(C131="","",DANE!AC125)</f>
        <v/>
      </c>
      <c r="K131" s="229" t="str">
        <f>IF(C131="","",DANE!AD125)</f>
        <v/>
      </c>
      <c r="L131" s="220" t="str">
        <f ca="1">IF(OR(C131="",DANE!AI125=""),"",DANE!AI125)</f>
        <v/>
      </c>
      <c r="M131" s="230" t="str">
        <f>IF(OR(C131="",DANE!AJ125=""),"",DANE!AJ125)</f>
        <v/>
      </c>
      <c r="N131" s="231" t="str">
        <f>IF(OR(C131="",DANE!AK125=""),"",DANE!AK125)</f>
        <v/>
      </c>
      <c r="O131" s="232" t="str">
        <f>IF(OR(C131="",DANE!AM125=0),"",DANE!AM125)</f>
        <v/>
      </c>
      <c r="P131" s="231" t="str">
        <f>IF(OR(C131="",DANE!AO125=""),"",DANE!AO125)</f>
        <v/>
      </c>
      <c r="Q131" s="233" t="str">
        <f>IF(OR(C131="",DANE!AQ125=0),"",DANE!AQ125)</f>
        <v/>
      </c>
      <c r="R131" s="234" t="str">
        <f>IF(OR(C131="",DANE!AS125=""),"",DANE!AS125)</f>
        <v/>
      </c>
      <c r="S131" s="233" t="str">
        <f>IF(OR(C131="",DANE!AU125=0),"",DANE!AU125)</f>
        <v/>
      </c>
      <c r="T131" s="225" t="str">
        <f>IF(OR(E131="",DANE!AW125=""),"",DANE!AW125)</f>
        <v/>
      </c>
      <c r="U131" s="224" t="str">
        <f>IF(OR(E131="",DANE!AY125=0),"",DANE!AY125)</f>
        <v/>
      </c>
      <c r="V131" s="231" t="str">
        <f>IF(OR(C131="",DANE!BC125=""),"",DANE!BC125)</f>
        <v/>
      </c>
      <c r="W131" s="233" t="str">
        <f>IF(OR(C131="",DANE!BE125=0),"",DANE!BE125)</f>
        <v/>
      </c>
      <c r="X131" s="231" t="str">
        <f>IF(OR(C131="",DANE!BG125=""),"",DANE!BG125)</f>
        <v/>
      </c>
      <c r="Y131" s="233" t="str">
        <f>IF(OR(C131="",DANE!BI125=0),"",DANE!BI125)</f>
        <v/>
      </c>
      <c r="Z131" s="222" t="str">
        <f>IF(OR(C131="",DANE!BK125=""),"",DANE!BK125)</f>
        <v/>
      </c>
      <c r="AA131" s="224" t="str">
        <f>IF(OR(C131="",DANE!BM125=0),"",DANE!BM125)</f>
        <v/>
      </c>
      <c r="AB131" s="225" t="str">
        <f>IF(OR(C131="",DANE!BO125=""),"",DANE!BO125)</f>
        <v/>
      </c>
      <c r="AC131" s="224" t="str">
        <f>IF(OR(C131="",DANE!BQ125=0),"",DANE!BQ125)</f>
        <v/>
      </c>
      <c r="AD131" s="222" t="str">
        <f>IF(OR(G131="",DANE!BS125=""),"",DANE!BS125)</f>
        <v/>
      </c>
      <c r="AE131" s="224" t="str">
        <f>IF(OR(G131="",DANE!BU125=0),"",DANE!BU125)</f>
        <v/>
      </c>
      <c r="AF131" s="225" t="str">
        <f>IF(OR(G131="",DANE!BW125=""),"",DANE!BW125)</f>
        <v/>
      </c>
      <c r="AG131" s="224" t="str">
        <f>IF(OR(G131="",DANE!BY125=0),"",DANE!BY125)</f>
        <v/>
      </c>
      <c r="AH131" s="225" t="str">
        <f>IF(OR(I131="",DANE!CA125=""),"",DANE!CA125)</f>
        <v/>
      </c>
      <c r="AI131" s="224" t="str">
        <f>IF(OR(I131="",DANE!CC125=0),"",DANE!CC125)</f>
        <v/>
      </c>
    </row>
    <row r="132" spans="1:35" s="36" customFormat="1" x14ac:dyDescent="0.2">
      <c r="A132" s="37">
        <f>DANE!C126</f>
        <v>118</v>
      </c>
      <c r="B132" s="74">
        <f t="shared" si="5"/>
        <v>118</v>
      </c>
      <c r="C132" s="167" t="str">
        <f>IF(OR(DANE!D126="",DANE!G126=0,DANE!R126=DANE!$A$33,DANE!R126=DANE!$A$34,DANE!R126=DANE!$A$35,DANE!R126=DANE!$A$36),"",DANE!D126)</f>
        <v/>
      </c>
      <c r="D132" s="169" t="str">
        <f>IF(C132="","",DANE!O126)</f>
        <v/>
      </c>
      <c r="E132" s="214" t="str">
        <f>IF(C132="","",DANE!W126)</f>
        <v/>
      </c>
      <c r="F132" s="215" t="str">
        <f>IF(C132="","",DANE!Y126)</f>
        <v/>
      </c>
      <c r="G132" s="226" t="str">
        <f>IF(C132="","",DANE!P126)</f>
        <v/>
      </c>
      <c r="H132" s="227" t="str">
        <f>IF(C132="","",DANE!Q126)</f>
        <v/>
      </c>
      <c r="I132" s="68" t="str">
        <f>IF(C132="","",DANE!AB126)</f>
        <v/>
      </c>
      <c r="J132" s="228" t="str">
        <f>IF(C132="","",DANE!AC126)</f>
        <v/>
      </c>
      <c r="K132" s="229" t="str">
        <f>IF(C132="","",DANE!AD126)</f>
        <v/>
      </c>
      <c r="L132" s="220" t="str">
        <f ca="1">IF(OR(C132="",DANE!AI126=""),"",DANE!AI126)</f>
        <v/>
      </c>
      <c r="M132" s="230" t="str">
        <f>IF(OR(C132="",DANE!AJ126=""),"",DANE!AJ126)</f>
        <v/>
      </c>
      <c r="N132" s="231" t="str">
        <f>IF(OR(C132="",DANE!AK126=""),"",DANE!AK126)</f>
        <v/>
      </c>
      <c r="O132" s="232" t="str">
        <f>IF(OR(C132="",DANE!AM126=0),"",DANE!AM126)</f>
        <v/>
      </c>
      <c r="P132" s="231" t="str">
        <f>IF(OR(C132="",DANE!AO126=""),"",DANE!AO126)</f>
        <v/>
      </c>
      <c r="Q132" s="233" t="str">
        <f>IF(OR(C132="",DANE!AQ126=0),"",DANE!AQ126)</f>
        <v/>
      </c>
      <c r="R132" s="234" t="str">
        <f>IF(OR(C132="",DANE!AS126=""),"",DANE!AS126)</f>
        <v/>
      </c>
      <c r="S132" s="233" t="str">
        <f>IF(OR(C132="",DANE!AU126=0),"",DANE!AU126)</f>
        <v/>
      </c>
      <c r="T132" s="225" t="str">
        <f>IF(OR(E132="",DANE!AW126=""),"",DANE!AW126)</f>
        <v/>
      </c>
      <c r="U132" s="224" t="str">
        <f>IF(OR(E132="",DANE!AY126=0),"",DANE!AY126)</f>
        <v/>
      </c>
      <c r="V132" s="231" t="str">
        <f>IF(OR(C132="",DANE!BC126=""),"",DANE!BC126)</f>
        <v/>
      </c>
      <c r="W132" s="233" t="str">
        <f>IF(OR(C132="",DANE!BE126=0),"",DANE!BE126)</f>
        <v/>
      </c>
      <c r="X132" s="231" t="str">
        <f>IF(OR(C132="",DANE!BG126=""),"",DANE!BG126)</f>
        <v/>
      </c>
      <c r="Y132" s="233" t="str">
        <f>IF(OR(C132="",DANE!BI126=0),"",DANE!BI126)</f>
        <v/>
      </c>
      <c r="Z132" s="222" t="str">
        <f>IF(OR(C132="",DANE!BK126=""),"",DANE!BK126)</f>
        <v/>
      </c>
      <c r="AA132" s="224" t="str">
        <f>IF(OR(C132="",DANE!BM126=0),"",DANE!BM126)</f>
        <v/>
      </c>
      <c r="AB132" s="225" t="str">
        <f>IF(OR(C132="",DANE!BO126=""),"",DANE!BO126)</f>
        <v/>
      </c>
      <c r="AC132" s="224" t="str">
        <f>IF(OR(C132="",DANE!BQ126=0),"",DANE!BQ126)</f>
        <v/>
      </c>
      <c r="AD132" s="222" t="str">
        <f>IF(OR(G132="",DANE!BS126=""),"",DANE!BS126)</f>
        <v/>
      </c>
      <c r="AE132" s="224" t="str">
        <f>IF(OR(G132="",DANE!BU126=0),"",DANE!BU126)</f>
        <v/>
      </c>
      <c r="AF132" s="225" t="str">
        <f>IF(OR(G132="",DANE!BW126=""),"",DANE!BW126)</f>
        <v/>
      </c>
      <c r="AG132" s="224" t="str">
        <f>IF(OR(G132="",DANE!BY126=0),"",DANE!BY126)</f>
        <v/>
      </c>
      <c r="AH132" s="225" t="str">
        <f>IF(OR(I132="",DANE!CA126=""),"",DANE!CA126)</f>
        <v/>
      </c>
      <c r="AI132" s="224" t="str">
        <f>IF(OR(I132="",DANE!CC126=0),"",DANE!CC126)</f>
        <v/>
      </c>
    </row>
    <row r="133" spans="1:35" s="36" customFormat="1" x14ac:dyDescent="0.2">
      <c r="A133" s="37">
        <f>DANE!C127</f>
        <v>119</v>
      </c>
      <c r="B133" s="74">
        <f t="shared" si="5"/>
        <v>119</v>
      </c>
      <c r="C133" s="167" t="str">
        <f>IF(OR(DANE!D127="",DANE!G127=0,DANE!R127=DANE!$A$33,DANE!R127=DANE!$A$34,DANE!R127=DANE!$A$35,DANE!R127=DANE!$A$36),"",DANE!D127)</f>
        <v/>
      </c>
      <c r="D133" s="169" t="str">
        <f>IF(C133="","",DANE!O127)</f>
        <v/>
      </c>
      <c r="E133" s="214" t="str">
        <f>IF(C133="","",DANE!W127)</f>
        <v/>
      </c>
      <c r="F133" s="215" t="str">
        <f>IF(C133="","",DANE!Y127)</f>
        <v/>
      </c>
      <c r="G133" s="226" t="str">
        <f>IF(C133="","",DANE!P127)</f>
        <v/>
      </c>
      <c r="H133" s="227" t="str">
        <f>IF(C133="","",DANE!Q127)</f>
        <v/>
      </c>
      <c r="I133" s="68" t="str">
        <f>IF(C133="","",DANE!AB127)</f>
        <v/>
      </c>
      <c r="J133" s="228" t="str">
        <f>IF(C133="","",DANE!AC127)</f>
        <v/>
      </c>
      <c r="K133" s="229" t="str">
        <f>IF(C133="","",DANE!AD127)</f>
        <v/>
      </c>
      <c r="L133" s="220" t="str">
        <f ca="1">IF(OR(C133="",DANE!AI127=""),"",DANE!AI127)</f>
        <v/>
      </c>
      <c r="M133" s="230" t="str">
        <f>IF(OR(C133="",DANE!AJ127=""),"",DANE!AJ127)</f>
        <v/>
      </c>
      <c r="N133" s="231" t="str">
        <f>IF(OR(C133="",DANE!AK127=""),"",DANE!AK127)</f>
        <v/>
      </c>
      <c r="O133" s="232" t="str">
        <f>IF(OR(C133="",DANE!AM127=0),"",DANE!AM127)</f>
        <v/>
      </c>
      <c r="P133" s="231" t="str">
        <f>IF(OR(C133="",DANE!AO127=""),"",DANE!AO127)</f>
        <v/>
      </c>
      <c r="Q133" s="233" t="str">
        <f>IF(OR(C133="",DANE!AQ127=0),"",DANE!AQ127)</f>
        <v/>
      </c>
      <c r="R133" s="234" t="str">
        <f>IF(OR(C133="",DANE!AS127=""),"",DANE!AS127)</f>
        <v/>
      </c>
      <c r="S133" s="233" t="str">
        <f>IF(OR(C133="",DANE!AU127=0),"",DANE!AU127)</f>
        <v/>
      </c>
      <c r="T133" s="225" t="str">
        <f>IF(OR(E133="",DANE!AW127=""),"",DANE!AW127)</f>
        <v/>
      </c>
      <c r="U133" s="224" t="str">
        <f>IF(OR(E133="",DANE!AY127=0),"",DANE!AY127)</f>
        <v/>
      </c>
      <c r="V133" s="231" t="str">
        <f>IF(OR(C133="",DANE!BC127=""),"",DANE!BC127)</f>
        <v/>
      </c>
      <c r="W133" s="233" t="str">
        <f>IF(OR(C133="",DANE!BE127=0),"",DANE!BE127)</f>
        <v/>
      </c>
      <c r="X133" s="231" t="str">
        <f>IF(OR(C133="",DANE!BG127=""),"",DANE!BG127)</f>
        <v/>
      </c>
      <c r="Y133" s="233" t="str">
        <f>IF(OR(C133="",DANE!BI127=0),"",DANE!BI127)</f>
        <v/>
      </c>
      <c r="Z133" s="222" t="str">
        <f>IF(OR(C133="",DANE!BK127=""),"",DANE!BK127)</f>
        <v/>
      </c>
      <c r="AA133" s="224" t="str">
        <f>IF(OR(C133="",DANE!BM127=0),"",DANE!BM127)</f>
        <v/>
      </c>
      <c r="AB133" s="225" t="str">
        <f>IF(OR(C133="",DANE!BO127=""),"",DANE!BO127)</f>
        <v/>
      </c>
      <c r="AC133" s="224" t="str">
        <f>IF(OR(C133="",DANE!BQ127=0),"",DANE!BQ127)</f>
        <v/>
      </c>
      <c r="AD133" s="222" t="str">
        <f>IF(OR(G133="",DANE!BS127=""),"",DANE!BS127)</f>
        <v/>
      </c>
      <c r="AE133" s="224" t="str">
        <f>IF(OR(G133="",DANE!BU127=0),"",DANE!BU127)</f>
        <v/>
      </c>
      <c r="AF133" s="225" t="str">
        <f>IF(OR(G133="",DANE!BW127=""),"",DANE!BW127)</f>
        <v/>
      </c>
      <c r="AG133" s="224" t="str">
        <f>IF(OR(G133="",DANE!BY127=0),"",DANE!BY127)</f>
        <v/>
      </c>
      <c r="AH133" s="225" t="str">
        <f>IF(OR(I133="",DANE!CA127=""),"",DANE!CA127)</f>
        <v/>
      </c>
      <c r="AI133" s="224" t="str">
        <f>IF(OR(I133="",DANE!CC127=0),"",DANE!CC127)</f>
        <v/>
      </c>
    </row>
    <row r="134" spans="1:35" s="36" customFormat="1" x14ac:dyDescent="0.2">
      <c r="A134" s="37">
        <f>DANE!C128</f>
        <v>120</v>
      </c>
      <c r="B134" s="74">
        <f t="shared" si="5"/>
        <v>120</v>
      </c>
      <c r="C134" s="167" t="str">
        <f>IF(OR(DANE!D128="",DANE!G128=0,DANE!R128=DANE!$A$33,DANE!R128=DANE!$A$34,DANE!R128=DANE!$A$35,DANE!R128=DANE!$A$36),"",DANE!D128)</f>
        <v/>
      </c>
      <c r="D134" s="169" t="str">
        <f>IF(C134="","",DANE!O128)</f>
        <v/>
      </c>
      <c r="E134" s="214" t="str">
        <f>IF(C134="","",DANE!W128)</f>
        <v/>
      </c>
      <c r="F134" s="215" t="str">
        <f>IF(C134="","",DANE!Y128)</f>
        <v/>
      </c>
      <c r="G134" s="226" t="str">
        <f>IF(C134="","",DANE!P128)</f>
        <v/>
      </c>
      <c r="H134" s="227" t="str">
        <f>IF(C134="","",DANE!Q128)</f>
        <v/>
      </c>
      <c r="I134" s="68" t="str">
        <f>IF(C134="","",DANE!AB128)</f>
        <v/>
      </c>
      <c r="J134" s="228" t="str">
        <f>IF(C134="","",DANE!AC128)</f>
        <v/>
      </c>
      <c r="K134" s="229" t="str">
        <f>IF(C134="","",DANE!AD128)</f>
        <v/>
      </c>
      <c r="L134" s="220" t="str">
        <f ca="1">IF(OR(C134="",DANE!AI128=""),"",DANE!AI128)</f>
        <v/>
      </c>
      <c r="M134" s="230" t="str">
        <f>IF(OR(C134="",DANE!AJ128=""),"",DANE!AJ128)</f>
        <v/>
      </c>
      <c r="N134" s="231" t="str">
        <f>IF(OR(C134="",DANE!AK128=""),"",DANE!AK128)</f>
        <v/>
      </c>
      <c r="O134" s="232" t="str">
        <f>IF(OR(C134="",DANE!AM128=0),"",DANE!AM128)</f>
        <v/>
      </c>
      <c r="P134" s="231" t="str">
        <f>IF(OR(C134="",DANE!AO128=""),"",DANE!AO128)</f>
        <v/>
      </c>
      <c r="Q134" s="233" t="str">
        <f>IF(OR(C134="",DANE!AQ128=0),"",DANE!AQ128)</f>
        <v/>
      </c>
      <c r="R134" s="234" t="str">
        <f>IF(OR(C134="",DANE!AS128=""),"",DANE!AS128)</f>
        <v/>
      </c>
      <c r="S134" s="233" t="str">
        <f>IF(OR(C134="",DANE!AU128=0),"",DANE!AU128)</f>
        <v/>
      </c>
      <c r="T134" s="225" t="str">
        <f>IF(OR(E134="",DANE!AW128=""),"",DANE!AW128)</f>
        <v/>
      </c>
      <c r="U134" s="224" t="str">
        <f>IF(OR(E134="",DANE!AY128=0),"",DANE!AY128)</f>
        <v/>
      </c>
      <c r="V134" s="231" t="str">
        <f>IF(OR(C134="",DANE!BC128=""),"",DANE!BC128)</f>
        <v/>
      </c>
      <c r="W134" s="233" t="str">
        <f>IF(OR(C134="",DANE!BE128=0),"",DANE!BE128)</f>
        <v/>
      </c>
      <c r="X134" s="231" t="str">
        <f>IF(OR(C134="",DANE!BG128=""),"",DANE!BG128)</f>
        <v/>
      </c>
      <c r="Y134" s="233" t="str">
        <f>IF(OR(C134="",DANE!BI128=0),"",DANE!BI128)</f>
        <v/>
      </c>
      <c r="Z134" s="222" t="str">
        <f>IF(OR(C134="",DANE!BK128=""),"",DANE!BK128)</f>
        <v/>
      </c>
      <c r="AA134" s="224" t="str">
        <f>IF(OR(C134="",DANE!BM128=0),"",DANE!BM128)</f>
        <v/>
      </c>
      <c r="AB134" s="225" t="str">
        <f>IF(OR(C134="",DANE!BO128=""),"",DANE!BO128)</f>
        <v/>
      </c>
      <c r="AC134" s="224" t="str">
        <f>IF(OR(C134="",DANE!BQ128=0),"",DANE!BQ128)</f>
        <v/>
      </c>
      <c r="AD134" s="222" t="str">
        <f>IF(OR(G134="",DANE!BS128=""),"",DANE!BS128)</f>
        <v/>
      </c>
      <c r="AE134" s="224" t="str">
        <f>IF(OR(G134="",DANE!BU128=0),"",DANE!BU128)</f>
        <v/>
      </c>
      <c r="AF134" s="225" t="str">
        <f>IF(OR(G134="",DANE!BW128=""),"",DANE!BW128)</f>
        <v/>
      </c>
      <c r="AG134" s="224" t="str">
        <f>IF(OR(G134="",DANE!BY128=0),"",DANE!BY128)</f>
        <v/>
      </c>
      <c r="AH134" s="225" t="str">
        <f>IF(OR(I134="",DANE!CA128=""),"",DANE!CA128)</f>
        <v/>
      </c>
      <c r="AI134" s="224" t="str">
        <f>IF(OR(I134="",DANE!CC128=0),"",DANE!CC128)</f>
        <v/>
      </c>
    </row>
    <row r="135" spans="1:35" s="36" customFormat="1" x14ac:dyDescent="0.2">
      <c r="A135" s="37">
        <f>DANE!C129</f>
        <v>121</v>
      </c>
      <c r="B135" s="74">
        <f t="shared" si="5"/>
        <v>121</v>
      </c>
      <c r="C135" s="167" t="str">
        <f>IF(OR(DANE!D129="",DANE!G129=0,DANE!R129=DANE!$A$33,DANE!R129=DANE!$A$34,DANE!R129=DANE!$A$35,DANE!R129=DANE!$A$36),"",DANE!D129)</f>
        <v/>
      </c>
      <c r="D135" s="169" t="str">
        <f>IF(C135="","",DANE!O129)</f>
        <v/>
      </c>
      <c r="E135" s="214" t="str">
        <f>IF(C135="","",DANE!W129)</f>
        <v/>
      </c>
      <c r="F135" s="215" t="str">
        <f>IF(C135="","",DANE!Y129)</f>
        <v/>
      </c>
      <c r="G135" s="226" t="str">
        <f>IF(C135="","",DANE!P129)</f>
        <v/>
      </c>
      <c r="H135" s="227" t="str">
        <f>IF(C135="","",DANE!Q129)</f>
        <v/>
      </c>
      <c r="I135" s="68" t="str">
        <f>IF(C135="","",DANE!AB129)</f>
        <v/>
      </c>
      <c r="J135" s="228" t="str">
        <f>IF(C135="","",DANE!AC129)</f>
        <v/>
      </c>
      <c r="K135" s="229" t="str">
        <f>IF(C135="","",DANE!AD129)</f>
        <v/>
      </c>
      <c r="L135" s="220" t="str">
        <f ca="1">IF(OR(C135="",DANE!AI129=""),"",DANE!AI129)</f>
        <v/>
      </c>
      <c r="M135" s="230" t="str">
        <f>IF(OR(C135="",DANE!AJ129=""),"",DANE!AJ129)</f>
        <v/>
      </c>
      <c r="N135" s="231" t="str">
        <f>IF(OR(C135="",DANE!AK129=""),"",DANE!AK129)</f>
        <v/>
      </c>
      <c r="O135" s="232" t="str">
        <f>IF(OR(C135="",DANE!AM129=0),"",DANE!AM129)</f>
        <v/>
      </c>
      <c r="P135" s="231" t="str">
        <f>IF(OR(C135="",DANE!AO129=""),"",DANE!AO129)</f>
        <v/>
      </c>
      <c r="Q135" s="233" t="str">
        <f>IF(OR(C135="",DANE!AQ129=0),"",DANE!AQ129)</f>
        <v/>
      </c>
      <c r="R135" s="234" t="str">
        <f>IF(OR(C135="",DANE!AS129=""),"",DANE!AS129)</f>
        <v/>
      </c>
      <c r="S135" s="233" t="str">
        <f>IF(OR(C135="",DANE!AU129=0),"",DANE!AU129)</f>
        <v/>
      </c>
      <c r="T135" s="225" t="str">
        <f>IF(OR(E135="",DANE!AW129=""),"",DANE!AW129)</f>
        <v/>
      </c>
      <c r="U135" s="224" t="str">
        <f>IF(OR(E135="",DANE!AY129=0),"",DANE!AY129)</f>
        <v/>
      </c>
      <c r="V135" s="231" t="str">
        <f>IF(OR(C135="",DANE!BC129=""),"",DANE!BC129)</f>
        <v/>
      </c>
      <c r="W135" s="233" t="str">
        <f>IF(OR(C135="",DANE!BE129=0),"",DANE!BE129)</f>
        <v/>
      </c>
      <c r="X135" s="231" t="str">
        <f>IF(OR(C135="",DANE!BG129=""),"",DANE!BG129)</f>
        <v/>
      </c>
      <c r="Y135" s="233" t="str">
        <f>IF(OR(C135="",DANE!BI129=0),"",DANE!BI129)</f>
        <v/>
      </c>
      <c r="Z135" s="222" t="str">
        <f>IF(OR(C135="",DANE!BK129=""),"",DANE!BK129)</f>
        <v/>
      </c>
      <c r="AA135" s="224" t="str">
        <f>IF(OR(C135="",DANE!BM129=0),"",DANE!BM129)</f>
        <v/>
      </c>
      <c r="AB135" s="225" t="str">
        <f>IF(OR(C135="",DANE!BO129=""),"",DANE!BO129)</f>
        <v/>
      </c>
      <c r="AC135" s="224" t="str">
        <f>IF(OR(C135="",DANE!BQ129=0),"",DANE!BQ129)</f>
        <v/>
      </c>
      <c r="AD135" s="222" t="str">
        <f>IF(OR(G135="",DANE!BS129=""),"",DANE!BS129)</f>
        <v/>
      </c>
      <c r="AE135" s="224" t="str">
        <f>IF(OR(G135="",DANE!BU129=0),"",DANE!BU129)</f>
        <v/>
      </c>
      <c r="AF135" s="225" t="str">
        <f>IF(OR(G135="",DANE!BW129=""),"",DANE!BW129)</f>
        <v/>
      </c>
      <c r="AG135" s="224" t="str">
        <f>IF(OR(G135="",DANE!BY129=0),"",DANE!BY129)</f>
        <v/>
      </c>
      <c r="AH135" s="225" t="str">
        <f>IF(OR(I135="",DANE!CA129=""),"",DANE!CA129)</f>
        <v/>
      </c>
      <c r="AI135" s="224" t="str">
        <f>IF(OR(I135="",DANE!CC129=0),"",DANE!CC129)</f>
        <v/>
      </c>
    </row>
    <row r="136" spans="1:35" s="36" customFormat="1" x14ac:dyDescent="0.2">
      <c r="A136" s="37">
        <f>DANE!C130</f>
        <v>122</v>
      </c>
      <c r="B136" s="74">
        <f t="shared" si="5"/>
        <v>122</v>
      </c>
      <c r="C136" s="167" t="str">
        <f>IF(OR(DANE!D130="",DANE!G130=0,DANE!R130=DANE!$A$33,DANE!R130=DANE!$A$34,DANE!R130=DANE!$A$35,DANE!R130=DANE!$A$36),"",DANE!D130)</f>
        <v/>
      </c>
      <c r="D136" s="169" t="str">
        <f>IF(C136="","",DANE!O130)</f>
        <v/>
      </c>
      <c r="E136" s="214" t="str">
        <f>IF(C136="","",DANE!W130)</f>
        <v/>
      </c>
      <c r="F136" s="215" t="str">
        <f>IF(C136="","",DANE!Y130)</f>
        <v/>
      </c>
      <c r="G136" s="226" t="str">
        <f>IF(C136="","",DANE!P130)</f>
        <v/>
      </c>
      <c r="H136" s="227" t="str">
        <f>IF(C136="","",DANE!Q130)</f>
        <v/>
      </c>
      <c r="I136" s="68" t="str">
        <f>IF(C136="","",DANE!AB130)</f>
        <v/>
      </c>
      <c r="J136" s="228" t="str">
        <f>IF(C136="","",DANE!AC130)</f>
        <v/>
      </c>
      <c r="K136" s="229" t="str">
        <f>IF(C136="","",DANE!AD130)</f>
        <v/>
      </c>
      <c r="L136" s="220" t="str">
        <f ca="1">IF(OR(C136="",DANE!AI130=""),"",DANE!AI130)</f>
        <v/>
      </c>
      <c r="M136" s="230" t="str">
        <f>IF(OR(C136="",DANE!AJ130=""),"",DANE!AJ130)</f>
        <v/>
      </c>
      <c r="N136" s="231" t="str">
        <f>IF(OR(C136="",DANE!AK130=""),"",DANE!AK130)</f>
        <v/>
      </c>
      <c r="O136" s="232" t="str">
        <f>IF(OR(C136="",DANE!AM130=0),"",DANE!AM130)</f>
        <v/>
      </c>
      <c r="P136" s="231" t="str">
        <f>IF(OR(C136="",DANE!AO130=""),"",DANE!AO130)</f>
        <v/>
      </c>
      <c r="Q136" s="233" t="str">
        <f>IF(OR(C136="",DANE!AQ130=0),"",DANE!AQ130)</f>
        <v/>
      </c>
      <c r="R136" s="234" t="str">
        <f>IF(OR(C136="",DANE!AS130=""),"",DANE!AS130)</f>
        <v/>
      </c>
      <c r="S136" s="233" t="str">
        <f>IF(OR(C136="",DANE!AU130=0),"",DANE!AU130)</f>
        <v/>
      </c>
      <c r="T136" s="225" t="str">
        <f>IF(OR(E136="",DANE!AW130=""),"",DANE!AW130)</f>
        <v/>
      </c>
      <c r="U136" s="224" t="str">
        <f>IF(OR(E136="",DANE!AY130=0),"",DANE!AY130)</f>
        <v/>
      </c>
      <c r="V136" s="231" t="str">
        <f>IF(OR(C136="",DANE!BC130=""),"",DANE!BC130)</f>
        <v/>
      </c>
      <c r="W136" s="233" t="str">
        <f>IF(OR(C136="",DANE!BE130=0),"",DANE!BE130)</f>
        <v/>
      </c>
      <c r="X136" s="231" t="str">
        <f>IF(OR(C136="",DANE!BG130=""),"",DANE!BG130)</f>
        <v/>
      </c>
      <c r="Y136" s="233" t="str">
        <f>IF(OR(C136="",DANE!BI130=0),"",DANE!BI130)</f>
        <v/>
      </c>
      <c r="Z136" s="222" t="str">
        <f>IF(OR(C136="",DANE!BK130=""),"",DANE!BK130)</f>
        <v/>
      </c>
      <c r="AA136" s="224" t="str">
        <f>IF(OR(C136="",DANE!BM130=0),"",DANE!BM130)</f>
        <v/>
      </c>
      <c r="AB136" s="225" t="str">
        <f>IF(OR(C136="",DANE!BO130=""),"",DANE!BO130)</f>
        <v/>
      </c>
      <c r="AC136" s="224" t="str">
        <f>IF(OR(C136="",DANE!BQ130=0),"",DANE!BQ130)</f>
        <v/>
      </c>
      <c r="AD136" s="222" t="str">
        <f>IF(OR(G136="",DANE!BS130=""),"",DANE!BS130)</f>
        <v/>
      </c>
      <c r="AE136" s="224" t="str">
        <f>IF(OR(G136="",DANE!BU130=0),"",DANE!BU130)</f>
        <v/>
      </c>
      <c r="AF136" s="225" t="str">
        <f>IF(OR(G136="",DANE!BW130=""),"",DANE!BW130)</f>
        <v/>
      </c>
      <c r="AG136" s="224" t="str">
        <f>IF(OR(G136="",DANE!BY130=0),"",DANE!BY130)</f>
        <v/>
      </c>
      <c r="AH136" s="225" t="str">
        <f>IF(OR(I136="",DANE!CA130=""),"",DANE!CA130)</f>
        <v/>
      </c>
      <c r="AI136" s="224" t="str">
        <f>IF(OR(I136="",DANE!CC130=0),"",DANE!CC130)</f>
        <v/>
      </c>
    </row>
    <row r="137" spans="1:35" s="36" customFormat="1" x14ac:dyDescent="0.2">
      <c r="A137" s="37">
        <f>DANE!C131</f>
        <v>123</v>
      </c>
      <c r="B137" s="74">
        <f t="shared" si="5"/>
        <v>123</v>
      </c>
      <c r="C137" s="167" t="str">
        <f>IF(OR(DANE!D131="",DANE!G131=0,DANE!R131=DANE!$A$33,DANE!R131=DANE!$A$34,DANE!R131=DANE!$A$35,DANE!R131=DANE!$A$36),"",DANE!D131)</f>
        <v/>
      </c>
      <c r="D137" s="169" t="str">
        <f>IF(C137="","",DANE!O131)</f>
        <v/>
      </c>
      <c r="E137" s="214" t="str">
        <f>IF(C137="","",DANE!W131)</f>
        <v/>
      </c>
      <c r="F137" s="215" t="str">
        <f>IF(C137="","",DANE!Y131)</f>
        <v/>
      </c>
      <c r="G137" s="226" t="str">
        <f>IF(C137="","",DANE!P131)</f>
        <v/>
      </c>
      <c r="H137" s="227" t="str">
        <f>IF(C137="","",DANE!Q131)</f>
        <v/>
      </c>
      <c r="I137" s="68" t="str">
        <f>IF(C137="","",DANE!AB131)</f>
        <v/>
      </c>
      <c r="J137" s="228" t="str">
        <f>IF(C137="","",DANE!AC131)</f>
        <v/>
      </c>
      <c r="K137" s="229" t="str">
        <f>IF(C137="","",DANE!AD131)</f>
        <v/>
      </c>
      <c r="L137" s="220" t="str">
        <f ca="1">IF(OR(C137="",DANE!AI131=""),"",DANE!AI131)</f>
        <v/>
      </c>
      <c r="M137" s="230" t="str">
        <f>IF(OR(C137="",DANE!AJ131=""),"",DANE!AJ131)</f>
        <v/>
      </c>
      <c r="N137" s="231" t="str">
        <f>IF(OR(C137="",DANE!AK131=""),"",DANE!AK131)</f>
        <v/>
      </c>
      <c r="O137" s="232" t="str">
        <f>IF(OR(C137="",DANE!AM131=0),"",DANE!AM131)</f>
        <v/>
      </c>
      <c r="P137" s="231" t="str">
        <f>IF(OR(C137="",DANE!AO131=""),"",DANE!AO131)</f>
        <v/>
      </c>
      <c r="Q137" s="233" t="str">
        <f>IF(OR(C137="",DANE!AQ131=0),"",DANE!AQ131)</f>
        <v/>
      </c>
      <c r="R137" s="234" t="str">
        <f>IF(OR(C137="",DANE!AS131=""),"",DANE!AS131)</f>
        <v/>
      </c>
      <c r="S137" s="233" t="str">
        <f>IF(OR(C137="",DANE!AU131=0),"",DANE!AU131)</f>
        <v/>
      </c>
      <c r="T137" s="225" t="str">
        <f>IF(OR(E137="",DANE!AW131=""),"",DANE!AW131)</f>
        <v/>
      </c>
      <c r="U137" s="224" t="str">
        <f>IF(OR(E137="",DANE!AY131=0),"",DANE!AY131)</f>
        <v/>
      </c>
      <c r="V137" s="231" t="str">
        <f>IF(OR(C137="",DANE!BC131=""),"",DANE!BC131)</f>
        <v/>
      </c>
      <c r="W137" s="233" t="str">
        <f>IF(OR(C137="",DANE!BE131=0),"",DANE!BE131)</f>
        <v/>
      </c>
      <c r="X137" s="231" t="str">
        <f>IF(OR(C137="",DANE!BG131=""),"",DANE!BG131)</f>
        <v/>
      </c>
      <c r="Y137" s="233" t="str">
        <f>IF(OR(C137="",DANE!BI131=0),"",DANE!BI131)</f>
        <v/>
      </c>
      <c r="Z137" s="222" t="str">
        <f>IF(OR(C137="",DANE!BK131=""),"",DANE!BK131)</f>
        <v/>
      </c>
      <c r="AA137" s="224" t="str">
        <f>IF(OR(C137="",DANE!BM131=0),"",DANE!BM131)</f>
        <v/>
      </c>
      <c r="AB137" s="225" t="str">
        <f>IF(OR(C137="",DANE!BO131=""),"",DANE!BO131)</f>
        <v/>
      </c>
      <c r="AC137" s="224" t="str">
        <f>IF(OR(C137="",DANE!BQ131=0),"",DANE!BQ131)</f>
        <v/>
      </c>
      <c r="AD137" s="222" t="str">
        <f>IF(OR(G137="",DANE!BS131=""),"",DANE!BS131)</f>
        <v/>
      </c>
      <c r="AE137" s="224" t="str">
        <f>IF(OR(G137="",DANE!BU131=0),"",DANE!BU131)</f>
        <v/>
      </c>
      <c r="AF137" s="225" t="str">
        <f>IF(OR(G137="",DANE!BW131=""),"",DANE!BW131)</f>
        <v/>
      </c>
      <c r="AG137" s="224" t="str">
        <f>IF(OR(G137="",DANE!BY131=0),"",DANE!BY131)</f>
        <v/>
      </c>
      <c r="AH137" s="225" t="str">
        <f>IF(OR(I137="",DANE!CA131=""),"",DANE!CA131)</f>
        <v/>
      </c>
      <c r="AI137" s="224" t="str">
        <f>IF(OR(I137="",DANE!CC131=0),"",DANE!CC131)</f>
        <v/>
      </c>
    </row>
    <row r="138" spans="1:35" s="36" customFormat="1" x14ac:dyDescent="0.2">
      <c r="A138" s="37">
        <f>DANE!C132</f>
        <v>124</v>
      </c>
      <c r="B138" s="74">
        <f t="shared" si="5"/>
        <v>124</v>
      </c>
      <c r="C138" s="167" t="str">
        <f>IF(OR(DANE!D132="",DANE!G132=0,DANE!R132=DANE!$A$33,DANE!R132=DANE!$A$34,DANE!R132=DANE!$A$35,DANE!R132=DANE!$A$36),"",DANE!D132)</f>
        <v/>
      </c>
      <c r="D138" s="169" t="str">
        <f>IF(C138="","",DANE!O132)</f>
        <v/>
      </c>
      <c r="E138" s="214" t="str">
        <f>IF(C138="","",DANE!W132)</f>
        <v/>
      </c>
      <c r="F138" s="215" t="str">
        <f>IF(C138="","",DANE!Y132)</f>
        <v/>
      </c>
      <c r="G138" s="226" t="str">
        <f>IF(C138="","",DANE!P132)</f>
        <v/>
      </c>
      <c r="H138" s="227" t="str">
        <f>IF(C138="","",DANE!Q132)</f>
        <v/>
      </c>
      <c r="I138" s="68" t="str">
        <f>IF(C138="","",DANE!AB132)</f>
        <v/>
      </c>
      <c r="J138" s="228" t="str">
        <f>IF(C138="","",DANE!AC132)</f>
        <v/>
      </c>
      <c r="K138" s="229" t="str">
        <f>IF(C138="","",DANE!AD132)</f>
        <v/>
      </c>
      <c r="L138" s="220" t="str">
        <f ca="1">IF(OR(C138="",DANE!AI132=""),"",DANE!AI132)</f>
        <v/>
      </c>
      <c r="M138" s="230" t="str">
        <f>IF(OR(C138="",DANE!AJ132=""),"",DANE!AJ132)</f>
        <v/>
      </c>
      <c r="N138" s="231" t="str">
        <f>IF(OR(C138="",DANE!AK132=""),"",DANE!AK132)</f>
        <v/>
      </c>
      <c r="O138" s="232" t="str">
        <f>IF(OR(C138="",DANE!AM132=0),"",DANE!AM132)</f>
        <v/>
      </c>
      <c r="P138" s="231" t="str">
        <f>IF(OR(C138="",DANE!AO132=""),"",DANE!AO132)</f>
        <v/>
      </c>
      <c r="Q138" s="233" t="str">
        <f>IF(OR(C138="",DANE!AQ132=0),"",DANE!AQ132)</f>
        <v/>
      </c>
      <c r="R138" s="234" t="str">
        <f>IF(OR(C138="",DANE!AS132=""),"",DANE!AS132)</f>
        <v/>
      </c>
      <c r="S138" s="233" t="str">
        <f>IF(OR(C138="",DANE!AU132=0),"",DANE!AU132)</f>
        <v/>
      </c>
      <c r="T138" s="225" t="str">
        <f>IF(OR(E138="",DANE!AW132=""),"",DANE!AW132)</f>
        <v/>
      </c>
      <c r="U138" s="224" t="str">
        <f>IF(OR(E138="",DANE!AY132=0),"",DANE!AY132)</f>
        <v/>
      </c>
      <c r="V138" s="231" t="str">
        <f>IF(OR(C138="",DANE!BC132=""),"",DANE!BC132)</f>
        <v/>
      </c>
      <c r="W138" s="233" t="str">
        <f>IF(OR(C138="",DANE!BE132=0),"",DANE!BE132)</f>
        <v/>
      </c>
      <c r="X138" s="231" t="str">
        <f>IF(OR(C138="",DANE!BG132=""),"",DANE!BG132)</f>
        <v/>
      </c>
      <c r="Y138" s="233" t="str">
        <f>IF(OR(C138="",DANE!BI132=0),"",DANE!BI132)</f>
        <v/>
      </c>
      <c r="Z138" s="222" t="str">
        <f>IF(OR(C138="",DANE!BK132=""),"",DANE!BK132)</f>
        <v/>
      </c>
      <c r="AA138" s="224" t="str">
        <f>IF(OR(C138="",DANE!BM132=0),"",DANE!BM132)</f>
        <v/>
      </c>
      <c r="AB138" s="225" t="str">
        <f>IF(OR(C138="",DANE!BO132=""),"",DANE!BO132)</f>
        <v/>
      </c>
      <c r="AC138" s="224" t="str">
        <f>IF(OR(C138="",DANE!BQ132=0),"",DANE!BQ132)</f>
        <v/>
      </c>
      <c r="AD138" s="222" t="str">
        <f>IF(OR(G138="",DANE!BS132=""),"",DANE!BS132)</f>
        <v/>
      </c>
      <c r="AE138" s="224" t="str">
        <f>IF(OR(G138="",DANE!BU132=0),"",DANE!BU132)</f>
        <v/>
      </c>
      <c r="AF138" s="225" t="str">
        <f>IF(OR(G138="",DANE!BW132=""),"",DANE!BW132)</f>
        <v/>
      </c>
      <c r="AG138" s="224" t="str">
        <f>IF(OR(G138="",DANE!BY132=0),"",DANE!BY132)</f>
        <v/>
      </c>
      <c r="AH138" s="225" t="str">
        <f>IF(OR(I138="",DANE!CA132=""),"",DANE!CA132)</f>
        <v/>
      </c>
      <c r="AI138" s="224" t="str">
        <f>IF(OR(I138="",DANE!CC132=0),"",DANE!CC132)</f>
        <v/>
      </c>
    </row>
    <row r="139" spans="1:35" s="36" customFormat="1" x14ac:dyDescent="0.2">
      <c r="A139" s="37">
        <f>DANE!C133</f>
        <v>125</v>
      </c>
      <c r="B139" s="74">
        <f t="shared" si="5"/>
        <v>125</v>
      </c>
      <c r="C139" s="167" t="str">
        <f>IF(OR(DANE!D133="",DANE!G133=0,DANE!R133=DANE!$A$33,DANE!R133=DANE!$A$34,DANE!R133=DANE!$A$35,DANE!R133=DANE!$A$36),"",DANE!D133)</f>
        <v/>
      </c>
      <c r="D139" s="169" t="str">
        <f>IF(C139="","",DANE!O133)</f>
        <v/>
      </c>
      <c r="E139" s="214" t="str">
        <f>IF(C139="","",DANE!W133)</f>
        <v/>
      </c>
      <c r="F139" s="215" t="str">
        <f>IF(C139="","",DANE!Y133)</f>
        <v/>
      </c>
      <c r="G139" s="226" t="str">
        <f>IF(C139="","",DANE!P133)</f>
        <v/>
      </c>
      <c r="H139" s="227" t="str">
        <f>IF(C139="","",DANE!Q133)</f>
        <v/>
      </c>
      <c r="I139" s="68" t="str">
        <f>IF(C139="","",DANE!AB133)</f>
        <v/>
      </c>
      <c r="J139" s="228" t="str">
        <f>IF(C139="","",DANE!AC133)</f>
        <v/>
      </c>
      <c r="K139" s="229" t="str">
        <f>IF(C139="","",DANE!AD133)</f>
        <v/>
      </c>
      <c r="L139" s="220" t="str">
        <f ca="1">IF(OR(C139="",DANE!AI133=""),"",DANE!AI133)</f>
        <v/>
      </c>
      <c r="M139" s="230" t="str">
        <f>IF(OR(C139="",DANE!AJ133=""),"",DANE!AJ133)</f>
        <v/>
      </c>
      <c r="N139" s="231" t="str">
        <f>IF(OR(C139="",DANE!AK133=""),"",DANE!AK133)</f>
        <v/>
      </c>
      <c r="O139" s="232" t="str">
        <f>IF(OR(C139="",DANE!AM133=0),"",DANE!AM133)</f>
        <v/>
      </c>
      <c r="P139" s="231" t="str">
        <f>IF(OR(C139="",DANE!AO133=""),"",DANE!AO133)</f>
        <v/>
      </c>
      <c r="Q139" s="233" t="str">
        <f>IF(OR(C139="",DANE!AQ133=0),"",DANE!AQ133)</f>
        <v/>
      </c>
      <c r="R139" s="234" t="str">
        <f>IF(OR(C139="",DANE!AS133=""),"",DANE!AS133)</f>
        <v/>
      </c>
      <c r="S139" s="233" t="str">
        <f>IF(OR(C139="",DANE!AU133=0),"",DANE!AU133)</f>
        <v/>
      </c>
      <c r="T139" s="225" t="str">
        <f>IF(OR(E139="",DANE!AW133=""),"",DANE!AW133)</f>
        <v/>
      </c>
      <c r="U139" s="224" t="str">
        <f>IF(OR(E139="",DANE!AY133=0),"",DANE!AY133)</f>
        <v/>
      </c>
      <c r="V139" s="231" t="str">
        <f>IF(OR(C139="",DANE!BC133=""),"",DANE!BC133)</f>
        <v/>
      </c>
      <c r="W139" s="233" t="str">
        <f>IF(OR(C139="",DANE!BE133=0),"",DANE!BE133)</f>
        <v/>
      </c>
      <c r="X139" s="231" t="str">
        <f>IF(OR(C139="",DANE!BG133=""),"",DANE!BG133)</f>
        <v/>
      </c>
      <c r="Y139" s="233" t="str">
        <f>IF(OR(C139="",DANE!BI133=0),"",DANE!BI133)</f>
        <v/>
      </c>
      <c r="Z139" s="222" t="str">
        <f>IF(OR(C139="",DANE!BK133=""),"",DANE!BK133)</f>
        <v/>
      </c>
      <c r="AA139" s="224" t="str">
        <f>IF(OR(C139="",DANE!BM133=0),"",DANE!BM133)</f>
        <v/>
      </c>
      <c r="AB139" s="225" t="str">
        <f>IF(OR(C139="",DANE!BO133=""),"",DANE!BO133)</f>
        <v/>
      </c>
      <c r="AC139" s="224" t="str">
        <f>IF(OR(C139="",DANE!BQ133=0),"",DANE!BQ133)</f>
        <v/>
      </c>
      <c r="AD139" s="222" t="str">
        <f>IF(OR(G139="",DANE!BS133=""),"",DANE!BS133)</f>
        <v/>
      </c>
      <c r="AE139" s="224" t="str">
        <f>IF(OR(G139="",DANE!BU133=0),"",DANE!BU133)</f>
        <v/>
      </c>
      <c r="AF139" s="225" t="str">
        <f>IF(OR(G139="",DANE!BW133=""),"",DANE!BW133)</f>
        <v/>
      </c>
      <c r="AG139" s="224" t="str">
        <f>IF(OR(G139="",DANE!BY133=0),"",DANE!BY133)</f>
        <v/>
      </c>
      <c r="AH139" s="225" t="str">
        <f>IF(OR(I139="",DANE!CA133=""),"",DANE!CA133)</f>
        <v/>
      </c>
      <c r="AI139" s="224" t="str">
        <f>IF(OR(I139="",DANE!CC133=0),"",DANE!CC133)</f>
        <v/>
      </c>
    </row>
    <row r="140" spans="1:35" s="36" customFormat="1" x14ac:dyDescent="0.2">
      <c r="A140" s="37">
        <f>DANE!C134</f>
        <v>126</v>
      </c>
      <c r="B140" s="74">
        <f t="shared" si="5"/>
        <v>126</v>
      </c>
      <c r="C140" s="167" t="str">
        <f>IF(OR(DANE!D134="",DANE!G134=0,DANE!R134=DANE!$A$33,DANE!R134=DANE!$A$34,DANE!R134=DANE!$A$35,DANE!R134=DANE!$A$36),"",DANE!D134)</f>
        <v/>
      </c>
      <c r="D140" s="169" t="str">
        <f>IF(C140="","",DANE!O134)</f>
        <v/>
      </c>
      <c r="E140" s="214" t="str">
        <f>IF(C140="","",DANE!W134)</f>
        <v/>
      </c>
      <c r="F140" s="215" t="str">
        <f>IF(C140="","",DANE!Y134)</f>
        <v/>
      </c>
      <c r="G140" s="226" t="str">
        <f>IF(C140="","",DANE!P134)</f>
        <v/>
      </c>
      <c r="H140" s="227" t="str">
        <f>IF(C140="","",DANE!Q134)</f>
        <v/>
      </c>
      <c r="I140" s="68" t="str">
        <f>IF(C140="","",DANE!AB134)</f>
        <v/>
      </c>
      <c r="J140" s="228" t="str">
        <f>IF(C140="","",DANE!AC134)</f>
        <v/>
      </c>
      <c r="K140" s="229" t="str">
        <f>IF(C140="","",DANE!AD134)</f>
        <v/>
      </c>
      <c r="L140" s="220" t="str">
        <f ca="1">IF(OR(C140="",DANE!AI134=""),"",DANE!AI134)</f>
        <v/>
      </c>
      <c r="M140" s="230" t="str">
        <f>IF(OR(C140="",DANE!AJ134=""),"",DANE!AJ134)</f>
        <v/>
      </c>
      <c r="N140" s="231" t="str">
        <f>IF(OR(C140="",DANE!AK134=""),"",DANE!AK134)</f>
        <v/>
      </c>
      <c r="O140" s="232" t="str">
        <f>IF(OR(C140="",DANE!AM134=0),"",DANE!AM134)</f>
        <v/>
      </c>
      <c r="P140" s="231" t="str">
        <f>IF(OR(C140="",DANE!AO134=""),"",DANE!AO134)</f>
        <v/>
      </c>
      <c r="Q140" s="233" t="str">
        <f>IF(OR(C140="",DANE!AQ134=0),"",DANE!AQ134)</f>
        <v/>
      </c>
      <c r="R140" s="234" t="str">
        <f>IF(OR(C140="",DANE!AS134=""),"",DANE!AS134)</f>
        <v/>
      </c>
      <c r="S140" s="233" t="str">
        <f>IF(OR(C140="",DANE!AU134=0),"",DANE!AU134)</f>
        <v/>
      </c>
      <c r="T140" s="225" t="str">
        <f>IF(OR(E140="",DANE!AW134=""),"",DANE!AW134)</f>
        <v/>
      </c>
      <c r="U140" s="224" t="str">
        <f>IF(OR(E140="",DANE!AY134=0),"",DANE!AY134)</f>
        <v/>
      </c>
      <c r="V140" s="231" t="str">
        <f>IF(OR(C140="",DANE!BC134=""),"",DANE!BC134)</f>
        <v/>
      </c>
      <c r="W140" s="233" t="str">
        <f>IF(OR(C140="",DANE!BE134=0),"",DANE!BE134)</f>
        <v/>
      </c>
      <c r="X140" s="231" t="str">
        <f>IF(OR(C140="",DANE!BG134=""),"",DANE!BG134)</f>
        <v/>
      </c>
      <c r="Y140" s="233" t="str">
        <f>IF(OR(C140="",DANE!BI134=0),"",DANE!BI134)</f>
        <v/>
      </c>
      <c r="Z140" s="222" t="str">
        <f>IF(OR(C140="",DANE!BK134=""),"",DANE!BK134)</f>
        <v/>
      </c>
      <c r="AA140" s="224" t="str">
        <f>IF(OR(C140="",DANE!BM134=0),"",DANE!BM134)</f>
        <v/>
      </c>
      <c r="AB140" s="225" t="str">
        <f>IF(OR(C140="",DANE!BO134=""),"",DANE!BO134)</f>
        <v/>
      </c>
      <c r="AC140" s="224" t="str">
        <f>IF(OR(C140="",DANE!BQ134=0),"",DANE!BQ134)</f>
        <v/>
      </c>
      <c r="AD140" s="222" t="str">
        <f>IF(OR(G140="",DANE!BS134=""),"",DANE!BS134)</f>
        <v/>
      </c>
      <c r="AE140" s="224" t="str">
        <f>IF(OR(G140="",DANE!BU134=0),"",DANE!BU134)</f>
        <v/>
      </c>
      <c r="AF140" s="225" t="str">
        <f>IF(OR(G140="",DANE!BW134=""),"",DANE!BW134)</f>
        <v/>
      </c>
      <c r="AG140" s="224" t="str">
        <f>IF(OR(G140="",DANE!BY134=0),"",DANE!BY134)</f>
        <v/>
      </c>
      <c r="AH140" s="225" t="str">
        <f>IF(OR(I140="",DANE!CA134=""),"",DANE!CA134)</f>
        <v/>
      </c>
      <c r="AI140" s="224" t="str">
        <f>IF(OR(I140="",DANE!CC134=0),"",DANE!CC134)</f>
        <v/>
      </c>
    </row>
    <row r="141" spans="1:35" s="36" customFormat="1" x14ac:dyDescent="0.2">
      <c r="A141" s="37">
        <f>DANE!C135</f>
        <v>127</v>
      </c>
      <c r="B141" s="74">
        <f t="shared" si="5"/>
        <v>127</v>
      </c>
      <c r="C141" s="167" t="str">
        <f>IF(OR(DANE!D135="",DANE!G135=0,DANE!R135=DANE!$A$33,DANE!R135=DANE!$A$34,DANE!R135=DANE!$A$35,DANE!R135=DANE!$A$36),"",DANE!D135)</f>
        <v/>
      </c>
      <c r="D141" s="169" t="str">
        <f>IF(C141="","",DANE!O135)</f>
        <v/>
      </c>
      <c r="E141" s="214" t="str">
        <f>IF(C141="","",DANE!W135)</f>
        <v/>
      </c>
      <c r="F141" s="215" t="str">
        <f>IF(C141="","",DANE!Y135)</f>
        <v/>
      </c>
      <c r="G141" s="226" t="str">
        <f>IF(C141="","",DANE!P135)</f>
        <v/>
      </c>
      <c r="H141" s="227" t="str">
        <f>IF(C141="","",DANE!Q135)</f>
        <v/>
      </c>
      <c r="I141" s="68" t="str">
        <f>IF(C141="","",DANE!AB135)</f>
        <v/>
      </c>
      <c r="J141" s="228" t="str">
        <f>IF(C141="","",DANE!AC135)</f>
        <v/>
      </c>
      <c r="K141" s="229" t="str">
        <f>IF(C141="","",DANE!AD135)</f>
        <v/>
      </c>
      <c r="L141" s="220" t="str">
        <f ca="1">IF(OR(C141="",DANE!AI135=""),"",DANE!AI135)</f>
        <v/>
      </c>
      <c r="M141" s="230" t="str">
        <f>IF(OR(C141="",DANE!AJ135=""),"",DANE!AJ135)</f>
        <v/>
      </c>
      <c r="N141" s="231" t="str">
        <f>IF(OR(C141="",DANE!AK135=""),"",DANE!AK135)</f>
        <v/>
      </c>
      <c r="O141" s="232" t="str">
        <f>IF(OR(C141="",DANE!AM135=0),"",DANE!AM135)</f>
        <v/>
      </c>
      <c r="P141" s="231" t="str">
        <f>IF(OR(C141="",DANE!AO135=""),"",DANE!AO135)</f>
        <v/>
      </c>
      <c r="Q141" s="233" t="str">
        <f>IF(OR(C141="",DANE!AQ135=0),"",DANE!AQ135)</f>
        <v/>
      </c>
      <c r="R141" s="234" t="str">
        <f>IF(OR(C141="",DANE!AS135=""),"",DANE!AS135)</f>
        <v/>
      </c>
      <c r="S141" s="233" t="str">
        <f>IF(OR(C141="",DANE!AU135=0),"",DANE!AU135)</f>
        <v/>
      </c>
      <c r="T141" s="225" t="str">
        <f>IF(OR(E141="",DANE!AW135=""),"",DANE!AW135)</f>
        <v/>
      </c>
      <c r="U141" s="224" t="str">
        <f>IF(OR(E141="",DANE!AY135=0),"",DANE!AY135)</f>
        <v/>
      </c>
      <c r="V141" s="231" t="str">
        <f>IF(OR(C141="",DANE!BC135=""),"",DANE!BC135)</f>
        <v/>
      </c>
      <c r="W141" s="233" t="str">
        <f>IF(OR(C141="",DANE!BE135=0),"",DANE!BE135)</f>
        <v/>
      </c>
      <c r="X141" s="231" t="str">
        <f>IF(OR(C141="",DANE!BG135=""),"",DANE!BG135)</f>
        <v/>
      </c>
      <c r="Y141" s="233" t="str">
        <f>IF(OR(C141="",DANE!BI135=0),"",DANE!BI135)</f>
        <v/>
      </c>
      <c r="Z141" s="222" t="str">
        <f>IF(OR(C141="",DANE!BK135=""),"",DANE!BK135)</f>
        <v/>
      </c>
      <c r="AA141" s="224" t="str">
        <f>IF(OR(C141="",DANE!BM135=0),"",DANE!BM135)</f>
        <v/>
      </c>
      <c r="AB141" s="225" t="str">
        <f>IF(OR(C141="",DANE!BO135=""),"",DANE!BO135)</f>
        <v/>
      </c>
      <c r="AC141" s="224" t="str">
        <f>IF(OR(C141="",DANE!BQ135=0),"",DANE!BQ135)</f>
        <v/>
      </c>
      <c r="AD141" s="222" t="str">
        <f>IF(OR(G141="",DANE!BS135=""),"",DANE!BS135)</f>
        <v/>
      </c>
      <c r="AE141" s="224" t="str">
        <f>IF(OR(G141="",DANE!BU135=0),"",DANE!BU135)</f>
        <v/>
      </c>
      <c r="AF141" s="225" t="str">
        <f>IF(OR(G141="",DANE!BW135=""),"",DANE!BW135)</f>
        <v/>
      </c>
      <c r="AG141" s="224" t="str">
        <f>IF(OR(G141="",DANE!BY135=0),"",DANE!BY135)</f>
        <v/>
      </c>
      <c r="AH141" s="225" t="str">
        <f>IF(OR(I141="",DANE!CA135=""),"",DANE!CA135)</f>
        <v/>
      </c>
      <c r="AI141" s="224" t="str">
        <f>IF(OR(I141="",DANE!CC135=0),"",DANE!CC135)</f>
        <v/>
      </c>
    </row>
    <row r="142" spans="1:35" s="36" customFormat="1" x14ac:dyDescent="0.2">
      <c r="A142" s="37">
        <f>DANE!C136</f>
        <v>128</v>
      </c>
      <c r="B142" s="74">
        <f t="shared" si="5"/>
        <v>128</v>
      </c>
      <c r="C142" s="167" t="str">
        <f>IF(OR(DANE!D136="",DANE!G136=0,DANE!R136=DANE!$A$33,DANE!R136=DANE!$A$34,DANE!R136=DANE!$A$35,DANE!R136=DANE!$A$36),"",DANE!D136)</f>
        <v/>
      </c>
      <c r="D142" s="169" t="str">
        <f>IF(C142="","",DANE!O136)</f>
        <v/>
      </c>
      <c r="E142" s="214" t="str">
        <f>IF(C142="","",DANE!W136)</f>
        <v/>
      </c>
      <c r="F142" s="215" t="str">
        <f>IF(C142="","",DANE!Y136)</f>
        <v/>
      </c>
      <c r="G142" s="226" t="str">
        <f>IF(C142="","",DANE!P136)</f>
        <v/>
      </c>
      <c r="H142" s="227" t="str">
        <f>IF(C142="","",DANE!Q136)</f>
        <v/>
      </c>
      <c r="I142" s="68" t="str">
        <f>IF(C142="","",DANE!AB136)</f>
        <v/>
      </c>
      <c r="J142" s="228" t="str">
        <f>IF(C142="","",DANE!AC136)</f>
        <v/>
      </c>
      <c r="K142" s="229" t="str">
        <f>IF(C142="","",DANE!AD136)</f>
        <v/>
      </c>
      <c r="L142" s="220" t="str">
        <f ca="1">IF(OR(C142="",DANE!AI136=""),"",DANE!AI136)</f>
        <v/>
      </c>
      <c r="M142" s="230" t="str">
        <f>IF(OR(C142="",DANE!AJ136=""),"",DANE!AJ136)</f>
        <v/>
      </c>
      <c r="N142" s="231" t="str">
        <f>IF(OR(C142="",DANE!AK136=""),"",DANE!AK136)</f>
        <v/>
      </c>
      <c r="O142" s="232" t="str">
        <f>IF(OR(C142="",DANE!AM136=0),"",DANE!AM136)</f>
        <v/>
      </c>
      <c r="P142" s="231" t="str">
        <f>IF(OR(C142="",DANE!AO136=""),"",DANE!AO136)</f>
        <v/>
      </c>
      <c r="Q142" s="233" t="str">
        <f>IF(OR(C142="",DANE!AQ136=0),"",DANE!AQ136)</f>
        <v/>
      </c>
      <c r="R142" s="234" t="str">
        <f>IF(OR(C142="",DANE!AS136=""),"",DANE!AS136)</f>
        <v/>
      </c>
      <c r="S142" s="233" t="str">
        <f>IF(OR(C142="",DANE!AU136=0),"",DANE!AU136)</f>
        <v/>
      </c>
      <c r="T142" s="225" t="str">
        <f>IF(OR(E142="",DANE!AW136=""),"",DANE!AW136)</f>
        <v/>
      </c>
      <c r="U142" s="224" t="str">
        <f>IF(OR(E142="",DANE!AY136=0),"",DANE!AY136)</f>
        <v/>
      </c>
      <c r="V142" s="231" t="str">
        <f>IF(OR(C142="",DANE!BC136=""),"",DANE!BC136)</f>
        <v/>
      </c>
      <c r="W142" s="233" t="str">
        <f>IF(OR(C142="",DANE!BE136=0),"",DANE!BE136)</f>
        <v/>
      </c>
      <c r="X142" s="231" t="str">
        <f>IF(OR(C142="",DANE!BG136=""),"",DANE!BG136)</f>
        <v/>
      </c>
      <c r="Y142" s="233" t="str">
        <f>IF(OR(C142="",DANE!BI136=0),"",DANE!BI136)</f>
        <v/>
      </c>
      <c r="Z142" s="222" t="str">
        <f>IF(OR(C142="",DANE!BK136=""),"",DANE!BK136)</f>
        <v/>
      </c>
      <c r="AA142" s="224" t="str">
        <f>IF(OR(C142="",DANE!BM136=0),"",DANE!BM136)</f>
        <v/>
      </c>
      <c r="AB142" s="225" t="str">
        <f>IF(OR(C142="",DANE!BO136=""),"",DANE!BO136)</f>
        <v/>
      </c>
      <c r="AC142" s="224" t="str">
        <f>IF(OR(C142="",DANE!BQ136=0),"",DANE!BQ136)</f>
        <v/>
      </c>
      <c r="AD142" s="222" t="str">
        <f>IF(OR(G142="",DANE!BS136=""),"",DANE!BS136)</f>
        <v/>
      </c>
      <c r="AE142" s="224" t="str">
        <f>IF(OR(G142="",DANE!BU136=0),"",DANE!BU136)</f>
        <v/>
      </c>
      <c r="AF142" s="225" t="str">
        <f>IF(OR(G142="",DANE!BW136=""),"",DANE!BW136)</f>
        <v/>
      </c>
      <c r="AG142" s="224" t="str">
        <f>IF(OR(G142="",DANE!BY136=0),"",DANE!BY136)</f>
        <v/>
      </c>
      <c r="AH142" s="225" t="str">
        <f>IF(OR(I142="",DANE!CA136=""),"",DANE!CA136)</f>
        <v/>
      </c>
      <c r="AI142" s="224" t="str">
        <f>IF(OR(I142="",DANE!CC136=0),"",DANE!CC136)</f>
        <v/>
      </c>
    </row>
    <row r="143" spans="1:35" s="36" customFormat="1" x14ac:dyDescent="0.2">
      <c r="A143" s="37">
        <f>DANE!C137</f>
        <v>129</v>
      </c>
      <c r="B143" s="74">
        <f t="shared" si="5"/>
        <v>129</v>
      </c>
      <c r="C143" s="167" t="str">
        <f>IF(OR(DANE!D137="",DANE!G137=0,DANE!R137=DANE!$A$33,DANE!R137=DANE!$A$34,DANE!R137=DANE!$A$35,DANE!R137=DANE!$A$36),"",DANE!D137)</f>
        <v/>
      </c>
      <c r="D143" s="169" t="str">
        <f>IF(C143="","",DANE!O137)</f>
        <v/>
      </c>
      <c r="E143" s="214" t="str">
        <f>IF(C143="","",DANE!W137)</f>
        <v/>
      </c>
      <c r="F143" s="215" t="str">
        <f>IF(C143="","",DANE!Y137)</f>
        <v/>
      </c>
      <c r="G143" s="226" t="str">
        <f>IF(C143="","",DANE!P137)</f>
        <v/>
      </c>
      <c r="H143" s="227" t="str">
        <f>IF(C143="","",DANE!Q137)</f>
        <v/>
      </c>
      <c r="I143" s="68" t="str">
        <f>IF(C143="","",DANE!AB137)</f>
        <v/>
      </c>
      <c r="J143" s="228" t="str">
        <f>IF(C143="","",DANE!AC137)</f>
        <v/>
      </c>
      <c r="K143" s="229" t="str">
        <f>IF(C143="","",DANE!AD137)</f>
        <v/>
      </c>
      <c r="L143" s="220" t="str">
        <f ca="1">IF(OR(C143="",DANE!AI137=""),"",DANE!AI137)</f>
        <v/>
      </c>
      <c r="M143" s="230" t="str">
        <f>IF(OR(C143="",DANE!AJ137=""),"",DANE!AJ137)</f>
        <v/>
      </c>
      <c r="N143" s="231" t="str">
        <f>IF(OR(C143="",DANE!AK137=""),"",DANE!AK137)</f>
        <v/>
      </c>
      <c r="O143" s="232" t="str">
        <f>IF(OR(C143="",DANE!AM137=0),"",DANE!AM137)</f>
        <v/>
      </c>
      <c r="P143" s="231" t="str">
        <f>IF(OR(C143="",DANE!AO137=""),"",DANE!AO137)</f>
        <v/>
      </c>
      <c r="Q143" s="233" t="str">
        <f>IF(OR(C143="",DANE!AQ137=0),"",DANE!AQ137)</f>
        <v/>
      </c>
      <c r="R143" s="234" t="str">
        <f>IF(OR(C143="",DANE!AS137=""),"",DANE!AS137)</f>
        <v/>
      </c>
      <c r="S143" s="233" t="str">
        <f>IF(OR(C143="",DANE!AU137=0),"",DANE!AU137)</f>
        <v/>
      </c>
      <c r="T143" s="225" t="str">
        <f>IF(OR(E143="",DANE!AW137=""),"",DANE!AW137)</f>
        <v/>
      </c>
      <c r="U143" s="224" t="str">
        <f>IF(OR(E143="",DANE!AY137=0),"",DANE!AY137)</f>
        <v/>
      </c>
      <c r="V143" s="231" t="str">
        <f>IF(OR(C143="",DANE!BC137=""),"",DANE!BC137)</f>
        <v/>
      </c>
      <c r="W143" s="233" t="str">
        <f>IF(OR(C143="",DANE!BE137=0),"",DANE!BE137)</f>
        <v/>
      </c>
      <c r="X143" s="231" t="str">
        <f>IF(OR(C143="",DANE!BG137=""),"",DANE!BG137)</f>
        <v/>
      </c>
      <c r="Y143" s="233" t="str">
        <f>IF(OR(C143="",DANE!BI137=0),"",DANE!BI137)</f>
        <v/>
      </c>
      <c r="Z143" s="222" t="str">
        <f>IF(OR(C143="",DANE!BK137=""),"",DANE!BK137)</f>
        <v/>
      </c>
      <c r="AA143" s="224" t="str">
        <f>IF(OR(C143="",DANE!BM137=0),"",DANE!BM137)</f>
        <v/>
      </c>
      <c r="AB143" s="225" t="str">
        <f>IF(OR(C143="",DANE!BO137=""),"",DANE!BO137)</f>
        <v/>
      </c>
      <c r="AC143" s="224" t="str">
        <f>IF(OR(C143="",DANE!BQ137=0),"",DANE!BQ137)</f>
        <v/>
      </c>
      <c r="AD143" s="222" t="str">
        <f>IF(OR(G143="",DANE!BS137=""),"",DANE!BS137)</f>
        <v/>
      </c>
      <c r="AE143" s="224" t="str">
        <f>IF(OR(G143="",DANE!BU137=0),"",DANE!BU137)</f>
        <v/>
      </c>
      <c r="AF143" s="225" t="str">
        <f>IF(OR(G143="",DANE!BW137=""),"",DANE!BW137)</f>
        <v/>
      </c>
      <c r="AG143" s="224" t="str">
        <f>IF(OR(G143="",DANE!BY137=0),"",DANE!BY137)</f>
        <v/>
      </c>
      <c r="AH143" s="225" t="str">
        <f>IF(OR(I143="",DANE!CA137=""),"",DANE!CA137)</f>
        <v/>
      </c>
      <c r="AI143" s="224" t="str">
        <f>IF(OR(I143="",DANE!CC137=0),"",DANE!CC137)</f>
        <v/>
      </c>
    </row>
    <row r="144" spans="1:35" s="36" customFormat="1" x14ac:dyDescent="0.2">
      <c r="A144" s="37">
        <f>DANE!C138</f>
        <v>130</v>
      </c>
      <c r="B144" s="74">
        <f t="shared" ref="B144:B164" si="6">B143+1</f>
        <v>130</v>
      </c>
      <c r="C144" s="167" t="str">
        <f>IF(OR(DANE!D138="",DANE!G138=0,DANE!R138=DANE!$A$33,DANE!R138=DANE!$A$34,DANE!R138=DANE!$A$35,DANE!R138=DANE!$A$36),"",DANE!D138)</f>
        <v/>
      </c>
      <c r="D144" s="169" t="str">
        <f>IF(C144="","",DANE!O138)</f>
        <v/>
      </c>
      <c r="E144" s="214" t="str">
        <f>IF(C144="","",DANE!W138)</f>
        <v/>
      </c>
      <c r="F144" s="215" t="str">
        <f>IF(C144="","",DANE!Y138)</f>
        <v/>
      </c>
      <c r="G144" s="226" t="str">
        <f>IF(C144="","",DANE!P138)</f>
        <v/>
      </c>
      <c r="H144" s="227" t="str">
        <f>IF(C144="","",DANE!Q138)</f>
        <v/>
      </c>
      <c r="I144" s="68" t="str">
        <f>IF(C144="","",DANE!AB138)</f>
        <v/>
      </c>
      <c r="J144" s="228" t="str">
        <f>IF(C144="","",DANE!AC138)</f>
        <v/>
      </c>
      <c r="K144" s="229" t="str">
        <f>IF(C144="","",DANE!AD138)</f>
        <v/>
      </c>
      <c r="L144" s="220" t="str">
        <f ca="1">IF(OR(C144="",DANE!AI138=""),"",DANE!AI138)</f>
        <v/>
      </c>
      <c r="M144" s="230" t="str">
        <f>IF(OR(C144="",DANE!AJ138=""),"",DANE!AJ138)</f>
        <v/>
      </c>
      <c r="N144" s="231" t="str">
        <f>IF(OR(C144="",DANE!AK138=""),"",DANE!AK138)</f>
        <v/>
      </c>
      <c r="O144" s="232" t="str">
        <f>IF(OR(C144="",DANE!AM138=0),"",DANE!AM138)</f>
        <v/>
      </c>
      <c r="P144" s="231" t="str">
        <f>IF(OR(C144="",DANE!AO138=""),"",DANE!AO138)</f>
        <v/>
      </c>
      <c r="Q144" s="233" t="str">
        <f>IF(OR(C144="",DANE!AQ138=0),"",DANE!AQ138)</f>
        <v/>
      </c>
      <c r="R144" s="234" t="str">
        <f>IF(OR(C144="",DANE!AS138=""),"",DANE!AS138)</f>
        <v/>
      </c>
      <c r="S144" s="233" t="str">
        <f>IF(OR(C144="",DANE!AU138=0),"",DANE!AU138)</f>
        <v/>
      </c>
      <c r="T144" s="225" t="str">
        <f>IF(OR(E144="",DANE!AW138=""),"",DANE!AW138)</f>
        <v/>
      </c>
      <c r="U144" s="224" t="str">
        <f>IF(OR(E144="",DANE!AY138=0),"",DANE!AY138)</f>
        <v/>
      </c>
      <c r="V144" s="231" t="str">
        <f>IF(OR(C144="",DANE!BC138=""),"",DANE!BC138)</f>
        <v/>
      </c>
      <c r="W144" s="233" t="str">
        <f>IF(OR(C144="",DANE!BE138=0),"",DANE!BE138)</f>
        <v/>
      </c>
      <c r="X144" s="231" t="str">
        <f>IF(OR(C144="",DANE!BG138=""),"",DANE!BG138)</f>
        <v/>
      </c>
      <c r="Y144" s="233" t="str">
        <f>IF(OR(C144="",DANE!BI138=0),"",DANE!BI138)</f>
        <v/>
      </c>
      <c r="Z144" s="222" t="str">
        <f>IF(OR(C144="",DANE!BK138=""),"",DANE!BK138)</f>
        <v/>
      </c>
      <c r="AA144" s="224" t="str">
        <f>IF(OR(C144="",DANE!BM138=0),"",DANE!BM138)</f>
        <v/>
      </c>
      <c r="AB144" s="225" t="str">
        <f>IF(OR(C144="",DANE!BO138=""),"",DANE!BO138)</f>
        <v/>
      </c>
      <c r="AC144" s="224" t="str">
        <f>IF(OR(C144="",DANE!BQ138=0),"",DANE!BQ138)</f>
        <v/>
      </c>
      <c r="AD144" s="222" t="str">
        <f>IF(OR(G144="",DANE!BS138=""),"",DANE!BS138)</f>
        <v/>
      </c>
      <c r="AE144" s="224" t="str">
        <f>IF(OR(G144="",DANE!BU138=0),"",DANE!BU138)</f>
        <v/>
      </c>
      <c r="AF144" s="225" t="str">
        <f>IF(OR(G144="",DANE!BW138=""),"",DANE!BW138)</f>
        <v/>
      </c>
      <c r="AG144" s="224" t="str">
        <f>IF(OR(G144="",DANE!BY138=0),"",DANE!BY138)</f>
        <v/>
      </c>
      <c r="AH144" s="225" t="str">
        <f>IF(OR(I144="",DANE!CA138=""),"",DANE!CA138)</f>
        <v/>
      </c>
      <c r="AI144" s="224" t="str">
        <f>IF(OR(I144="",DANE!CC138=0),"",DANE!CC138)</f>
        <v/>
      </c>
    </row>
    <row r="145" spans="1:35" s="36" customFormat="1" x14ac:dyDescent="0.2">
      <c r="A145" s="37">
        <f>DANE!C139</f>
        <v>131</v>
      </c>
      <c r="B145" s="74">
        <f t="shared" si="6"/>
        <v>131</v>
      </c>
      <c r="C145" s="167" t="str">
        <f>IF(OR(DANE!D139="",DANE!G139=0,DANE!R139=DANE!$A$33,DANE!R139=DANE!$A$34,DANE!R139=DANE!$A$35,DANE!R139=DANE!$A$36),"",DANE!D139)</f>
        <v/>
      </c>
      <c r="D145" s="169" t="str">
        <f>IF(C145="","",DANE!O139)</f>
        <v/>
      </c>
      <c r="E145" s="214" t="str">
        <f>IF(C145="","",DANE!W139)</f>
        <v/>
      </c>
      <c r="F145" s="215" t="str">
        <f>IF(C145="","",DANE!Y139)</f>
        <v/>
      </c>
      <c r="G145" s="226" t="str">
        <f>IF(C145="","",DANE!P139)</f>
        <v/>
      </c>
      <c r="H145" s="227" t="str">
        <f>IF(C145="","",DANE!Q139)</f>
        <v/>
      </c>
      <c r="I145" s="68" t="str">
        <f>IF(C145="","",DANE!AB139)</f>
        <v/>
      </c>
      <c r="J145" s="228" t="str">
        <f>IF(C145="","",DANE!AC139)</f>
        <v/>
      </c>
      <c r="K145" s="229" t="str">
        <f>IF(C145="","",DANE!AD139)</f>
        <v/>
      </c>
      <c r="L145" s="220" t="str">
        <f ca="1">IF(OR(C145="",DANE!AI139=""),"",DANE!AI139)</f>
        <v/>
      </c>
      <c r="M145" s="230" t="str">
        <f>IF(OR(C145="",DANE!AJ139=""),"",DANE!AJ139)</f>
        <v/>
      </c>
      <c r="N145" s="231" t="str">
        <f>IF(OR(C145="",DANE!AK139=""),"",DANE!AK139)</f>
        <v/>
      </c>
      <c r="O145" s="232" t="str">
        <f>IF(OR(C145="",DANE!AM139=0),"",DANE!AM139)</f>
        <v/>
      </c>
      <c r="P145" s="231" t="str">
        <f>IF(OR(C145="",DANE!AO139=""),"",DANE!AO139)</f>
        <v/>
      </c>
      <c r="Q145" s="233" t="str">
        <f>IF(OR(C145="",DANE!AQ139=0),"",DANE!AQ139)</f>
        <v/>
      </c>
      <c r="R145" s="234" t="str">
        <f>IF(OR(C145="",DANE!AS139=""),"",DANE!AS139)</f>
        <v/>
      </c>
      <c r="S145" s="233" t="str">
        <f>IF(OR(C145="",DANE!AU139=0),"",DANE!AU139)</f>
        <v/>
      </c>
      <c r="T145" s="225" t="str">
        <f>IF(OR(E145="",DANE!AW139=""),"",DANE!AW139)</f>
        <v/>
      </c>
      <c r="U145" s="224" t="str">
        <f>IF(OR(E145="",DANE!AY139=0),"",DANE!AY139)</f>
        <v/>
      </c>
      <c r="V145" s="231" t="str">
        <f>IF(OR(C145="",DANE!BC139=""),"",DANE!BC139)</f>
        <v/>
      </c>
      <c r="W145" s="233" t="str">
        <f>IF(OR(C145="",DANE!BE139=0),"",DANE!BE139)</f>
        <v/>
      </c>
      <c r="X145" s="231" t="str">
        <f>IF(OR(C145="",DANE!BG139=""),"",DANE!BG139)</f>
        <v/>
      </c>
      <c r="Y145" s="233" t="str">
        <f>IF(OR(C145="",DANE!BI139=0),"",DANE!BI139)</f>
        <v/>
      </c>
      <c r="Z145" s="222" t="str">
        <f>IF(OR(C145="",DANE!BK139=""),"",DANE!BK139)</f>
        <v/>
      </c>
      <c r="AA145" s="224" t="str">
        <f>IF(OR(C145="",DANE!BM139=0),"",DANE!BM139)</f>
        <v/>
      </c>
      <c r="AB145" s="225" t="str">
        <f>IF(OR(C145="",DANE!BO139=""),"",DANE!BO139)</f>
        <v/>
      </c>
      <c r="AC145" s="224" t="str">
        <f>IF(OR(C145="",DANE!BQ139=0),"",DANE!BQ139)</f>
        <v/>
      </c>
      <c r="AD145" s="222" t="str">
        <f>IF(OR(G145="",DANE!BS139=""),"",DANE!BS139)</f>
        <v/>
      </c>
      <c r="AE145" s="224" t="str">
        <f>IF(OR(G145="",DANE!BU139=0),"",DANE!BU139)</f>
        <v/>
      </c>
      <c r="AF145" s="225" t="str">
        <f>IF(OR(G145="",DANE!BW139=""),"",DANE!BW139)</f>
        <v/>
      </c>
      <c r="AG145" s="224" t="str">
        <f>IF(OR(G145="",DANE!BY139=0),"",DANE!BY139)</f>
        <v/>
      </c>
      <c r="AH145" s="225" t="str">
        <f>IF(OR(I145="",DANE!CA139=""),"",DANE!CA139)</f>
        <v/>
      </c>
      <c r="AI145" s="224" t="str">
        <f>IF(OR(I145="",DANE!CC139=0),"",DANE!CC139)</f>
        <v/>
      </c>
    </row>
    <row r="146" spans="1:35" s="36" customFormat="1" x14ac:dyDescent="0.2">
      <c r="A146" s="37">
        <f>DANE!C140</f>
        <v>132</v>
      </c>
      <c r="B146" s="74">
        <f t="shared" si="6"/>
        <v>132</v>
      </c>
      <c r="C146" s="167" t="str">
        <f>IF(OR(DANE!D140="",DANE!G140=0,DANE!R140=DANE!$A$33,DANE!R140=DANE!$A$34,DANE!R140=DANE!$A$35,DANE!R140=DANE!$A$36),"",DANE!D140)</f>
        <v/>
      </c>
      <c r="D146" s="169" t="str">
        <f>IF(C146="","",DANE!O140)</f>
        <v/>
      </c>
      <c r="E146" s="214" t="str">
        <f>IF(C146="","",DANE!W140)</f>
        <v/>
      </c>
      <c r="F146" s="215" t="str">
        <f>IF(C146="","",DANE!Y140)</f>
        <v/>
      </c>
      <c r="G146" s="226" t="str">
        <f>IF(C146="","",DANE!P140)</f>
        <v/>
      </c>
      <c r="H146" s="227" t="str">
        <f>IF(C146="","",DANE!Q140)</f>
        <v/>
      </c>
      <c r="I146" s="68" t="str">
        <f>IF(C146="","",DANE!AB140)</f>
        <v/>
      </c>
      <c r="J146" s="228" t="str">
        <f>IF(C146="","",DANE!AC140)</f>
        <v/>
      </c>
      <c r="K146" s="229" t="str">
        <f>IF(C146="","",DANE!AD140)</f>
        <v/>
      </c>
      <c r="L146" s="220" t="str">
        <f ca="1">IF(OR(C146="",DANE!AI140=""),"",DANE!AI140)</f>
        <v/>
      </c>
      <c r="M146" s="230" t="str">
        <f>IF(OR(C146="",DANE!AJ140=""),"",DANE!AJ140)</f>
        <v/>
      </c>
      <c r="N146" s="231" t="str">
        <f>IF(OR(C146="",DANE!AK140=""),"",DANE!AK140)</f>
        <v/>
      </c>
      <c r="O146" s="232" t="str">
        <f>IF(OR(C146="",DANE!AM140=0),"",DANE!AM140)</f>
        <v/>
      </c>
      <c r="P146" s="231" t="str">
        <f>IF(OR(C146="",DANE!AO140=""),"",DANE!AO140)</f>
        <v/>
      </c>
      <c r="Q146" s="233" t="str">
        <f>IF(OR(C146="",DANE!AQ140=0),"",DANE!AQ140)</f>
        <v/>
      </c>
      <c r="R146" s="234" t="str">
        <f>IF(OR(C146="",DANE!AS140=""),"",DANE!AS140)</f>
        <v/>
      </c>
      <c r="S146" s="233" t="str">
        <f>IF(OR(C146="",DANE!AU140=0),"",DANE!AU140)</f>
        <v/>
      </c>
      <c r="T146" s="225" t="str">
        <f>IF(OR(E146="",DANE!AW140=""),"",DANE!AW140)</f>
        <v/>
      </c>
      <c r="U146" s="224" t="str">
        <f>IF(OR(E146="",DANE!AY140=0),"",DANE!AY140)</f>
        <v/>
      </c>
      <c r="V146" s="231" t="str">
        <f>IF(OR(C146="",DANE!BC140=""),"",DANE!BC140)</f>
        <v/>
      </c>
      <c r="W146" s="233" t="str">
        <f>IF(OR(C146="",DANE!BE140=0),"",DANE!BE140)</f>
        <v/>
      </c>
      <c r="X146" s="231" t="str">
        <f>IF(OR(C146="",DANE!BG140=""),"",DANE!BG140)</f>
        <v/>
      </c>
      <c r="Y146" s="233" t="str">
        <f>IF(OR(C146="",DANE!BI140=0),"",DANE!BI140)</f>
        <v/>
      </c>
      <c r="Z146" s="222" t="str">
        <f>IF(OR(C146="",DANE!BK140=""),"",DANE!BK140)</f>
        <v/>
      </c>
      <c r="AA146" s="224" t="str">
        <f>IF(OR(C146="",DANE!BM140=0),"",DANE!BM140)</f>
        <v/>
      </c>
      <c r="AB146" s="225" t="str">
        <f>IF(OR(C146="",DANE!BO140=""),"",DANE!BO140)</f>
        <v/>
      </c>
      <c r="AC146" s="224" t="str">
        <f>IF(OR(C146="",DANE!BQ140=0),"",DANE!BQ140)</f>
        <v/>
      </c>
      <c r="AD146" s="222" t="str">
        <f>IF(OR(G146="",DANE!BS140=""),"",DANE!BS140)</f>
        <v/>
      </c>
      <c r="AE146" s="224" t="str">
        <f>IF(OR(G146="",DANE!BU140=0),"",DANE!BU140)</f>
        <v/>
      </c>
      <c r="AF146" s="225" t="str">
        <f>IF(OR(G146="",DANE!BW140=""),"",DANE!BW140)</f>
        <v/>
      </c>
      <c r="AG146" s="224" t="str">
        <f>IF(OR(G146="",DANE!BY140=0),"",DANE!BY140)</f>
        <v/>
      </c>
      <c r="AH146" s="225" t="str">
        <f>IF(OR(I146="",DANE!CA140=""),"",DANE!CA140)</f>
        <v/>
      </c>
      <c r="AI146" s="224" t="str">
        <f>IF(OR(I146="",DANE!CC140=0),"",DANE!CC140)</f>
        <v/>
      </c>
    </row>
    <row r="147" spans="1:35" s="36" customFormat="1" x14ac:dyDescent="0.2">
      <c r="A147" s="37">
        <f>DANE!C141</f>
        <v>133</v>
      </c>
      <c r="B147" s="74">
        <f t="shared" si="6"/>
        <v>133</v>
      </c>
      <c r="C147" s="167" t="str">
        <f>IF(OR(DANE!D141="",DANE!G141=0,DANE!R141=DANE!$A$33,DANE!R141=DANE!$A$34,DANE!R141=DANE!$A$35,DANE!R141=DANE!$A$36),"",DANE!D141)</f>
        <v/>
      </c>
      <c r="D147" s="169" t="str">
        <f>IF(C147="","",DANE!O141)</f>
        <v/>
      </c>
      <c r="E147" s="214" t="str">
        <f>IF(C147="","",DANE!W141)</f>
        <v/>
      </c>
      <c r="F147" s="215" t="str">
        <f>IF(C147="","",DANE!Y141)</f>
        <v/>
      </c>
      <c r="G147" s="226" t="str">
        <f>IF(C147="","",DANE!P141)</f>
        <v/>
      </c>
      <c r="H147" s="227" t="str">
        <f>IF(C147="","",DANE!Q141)</f>
        <v/>
      </c>
      <c r="I147" s="68" t="str">
        <f>IF(C147="","",DANE!AB141)</f>
        <v/>
      </c>
      <c r="J147" s="228" t="str">
        <f>IF(C147="","",DANE!AC141)</f>
        <v/>
      </c>
      <c r="K147" s="229" t="str">
        <f>IF(C147="","",DANE!AD141)</f>
        <v/>
      </c>
      <c r="L147" s="220" t="str">
        <f ca="1">IF(OR(C147="",DANE!AI141=""),"",DANE!AI141)</f>
        <v/>
      </c>
      <c r="M147" s="230" t="str">
        <f>IF(OR(C147="",DANE!AJ141=""),"",DANE!AJ141)</f>
        <v/>
      </c>
      <c r="N147" s="231" t="str">
        <f>IF(OR(C147="",DANE!AK141=""),"",DANE!AK141)</f>
        <v/>
      </c>
      <c r="O147" s="232" t="str">
        <f>IF(OR(C147="",DANE!AM141=0),"",DANE!AM141)</f>
        <v/>
      </c>
      <c r="P147" s="231" t="str">
        <f>IF(OR(C147="",DANE!AO141=""),"",DANE!AO141)</f>
        <v/>
      </c>
      <c r="Q147" s="233" t="str">
        <f>IF(OR(C147="",DANE!AQ141=0),"",DANE!AQ141)</f>
        <v/>
      </c>
      <c r="R147" s="234" t="str">
        <f>IF(OR(C147="",DANE!AS141=""),"",DANE!AS141)</f>
        <v/>
      </c>
      <c r="S147" s="233" t="str">
        <f>IF(OR(C147="",DANE!AU141=0),"",DANE!AU141)</f>
        <v/>
      </c>
      <c r="T147" s="225" t="str">
        <f>IF(OR(E147="",DANE!AW141=""),"",DANE!AW141)</f>
        <v/>
      </c>
      <c r="U147" s="224" t="str">
        <f>IF(OR(E147="",DANE!AY141=0),"",DANE!AY141)</f>
        <v/>
      </c>
      <c r="V147" s="231" t="str">
        <f>IF(OR(C147="",DANE!BC141=""),"",DANE!BC141)</f>
        <v/>
      </c>
      <c r="W147" s="233" t="str">
        <f>IF(OR(C147="",DANE!BE141=0),"",DANE!BE141)</f>
        <v/>
      </c>
      <c r="X147" s="231" t="str">
        <f>IF(OR(C147="",DANE!BG141=""),"",DANE!BG141)</f>
        <v/>
      </c>
      <c r="Y147" s="233" t="str">
        <f>IF(OR(C147="",DANE!BI141=0),"",DANE!BI141)</f>
        <v/>
      </c>
      <c r="Z147" s="222" t="str">
        <f>IF(OR(C147="",DANE!BK141=""),"",DANE!BK141)</f>
        <v/>
      </c>
      <c r="AA147" s="224" t="str">
        <f>IF(OR(C147="",DANE!BM141=0),"",DANE!BM141)</f>
        <v/>
      </c>
      <c r="AB147" s="225" t="str">
        <f>IF(OR(C147="",DANE!BO141=""),"",DANE!BO141)</f>
        <v/>
      </c>
      <c r="AC147" s="224" t="str">
        <f>IF(OR(C147="",DANE!BQ141=0),"",DANE!BQ141)</f>
        <v/>
      </c>
      <c r="AD147" s="222" t="str">
        <f>IF(OR(G147="",DANE!BS141=""),"",DANE!BS141)</f>
        <v/>
      </c>
      <c r="AE147" s="224" t="str">
        <f>IF(OR(G147="",DANE!BU141=0),"",DANE!BU141)</f>
        <v/>
      </c>
      <c r="AF147" s="225" t="str">
        <f>IF(OR(G147="",DANE!BW141=""),"",DANE!BW141)</f>
        <v/>
      </c>
      <c r="AG147" s="224" t="str">
        <f>IF(OR(G147="",DANE!BY141=0),"",DANE!BY141)</f>
        <v/>
      </c>
      <c r="AH147" s="225" t="str">
        <f>IF(OR(I147="",DANE!CA141=""),"",DANE!CA141)</f>
        <v/>
      </c>
      <c r="AI147" s="224" t="str">
        <f>IF(OR(I147="",DANE!CC141=0),"",DANE!CC141)</f>
        <v/>
      </c>
    </row>
    <row r="148" spans="1:35" s="36" customFormat="1" x14ac:dyDescent="0.2">
      <c r="A148" s="37">
        <f>DANE!C142</f>
        <v>134</v>
      </c>
      <c r="B148" s="74">
        <f t="shared" si="6"/>
        <v>134</v>
      </c>
      <c r="C148" s="167" t="str">
        <f>IF(OR(DANE!D142="",DANE!G142=0,DANE!R142=DANE!$A$33,DANE!R142=DANE!$A$34,DANE!R142=DANE!$A$35,DANE!R142=DANE!$A$36),"",DANE!D142)</f>
        <v/>
      </c>
      <c r="D148" s="169" t="str">
        <f>IF(C148="","",DANE!O142)</f>
        <v/>
      </c>
      <c r="E148" s="214" t="str">
        <f>IF(C148="","",DANE!W142)</f>
        <v/>
      </c>
      <c r="F148" s="215" t="str">
        <f>IF(C148="","",DANE!Y142)</f>
        <v/>
      </c>
      <c r="G148" s="226" t="str">
        <f>IF(C148="","",DANE!P142)</f>
        <v/>
      </c>
      <c r="H148" s="227" t="str">
        <f>IF(C148="","",DANE!Q142)</f>
        <v/>
      </c>
      <c r="I148" s="68" t="str">
        <f>IF(C148="","",DANE!AB142)</f>
        <v/>
      </c>
      <c r="J148" s="228" t="str">
        <f>IF(C148="","",DANE!AC142)</f>
        <v/>
      </c>
      <c r="K148" s="229" t="str">
        <f>IF(C148="","",DANE!AD142)</f>
        <v/>
      </c>
      <c r="L148" s="220" t="str">
        <f ca="1">IF(OR(C148="",DANE!AI142=""),"",DANE!AI142)</f>
        <v/>
      </c>
      <c r="M148" s="230" t="str">
        <f>IF(OR(C148="",DANE!AJ142=""),"",DANE!AJ142)</f>
        <v/>
      </c>
      <c r="N148" s="231" t="str">
        <f>IF(OR(C148="",DANE!AK142=""),"",DANE!AK142)</f>
        <v/>
      </c>
      <c r="O148" s="232" t="str">
        <f>IF(OR(C148="",DANE!AM142=0),"",DANE!AM142)</f>
        <v/>
      </c>
      <c r="P148" s="231" t="str">
        <f>IF(OR(C148="",DANE!AO142=""),"",DANE!AO142)</f>
        <v/>
      </c>
      <c r="Q148" s="233" t="str">
        <f>IF(OR(C148="",DANE!AQ142=0),"",DANE!AQ142)</f>
        <v/>
      </c>
      <c r="R148" s="234" t="str">
        <f>IF(OR(C148="",DANE!AS142=""),"",DANE!AS142)</f>
        <v/>
      </c>
      <c r="S148" s="233" t="str">
        <f>IF(OR(C148="",DANE!AU142=0),"",DANE!AU142)</f>
        <v/>
      </c>
      <c r="T148" s="225" t="str">
        <f>IF(OR(E148="",DANE!AW142=""),"",DANE!AW142)</f>
        <v/>
      </c>
      <c r="U148" s="224" t="str">
        <f>IF(OR(E148="",DANE!AY142=0),"",DANE!AY142)</f>
        <v/>
      </c>
      <c r="V148" s="231" t="str">
        <f>IF(OR(C148="",DANE!BC142=""),"",DANE!BC142)</f>
        <v/>
      </c>
      <c r="W148" s="233" t="str">
        <f>IF(OR(C148="",DANE!BE142=0),"",DANE!BE142)</f>
        <v/>
      </c>
      <c r="X148" s="231" t="str">
        <f>IF(OR(C148="",DANE!BG142=""),"",DANE!BG142)</f>
        <v/>
      </c>
      <c r="Y148" s="233" t="str">
        <f>IF(OR(C148="",DANE!BI142=0),"",DANE!BI142)</f>
        <v/>
      </c>
      <c r="Z148" s="222" t="str">
        <f>IF(OR(C148="",DANE!BK142=""),"",DANE!BK142)</f>
        <v/>
      </c>
      <c r="AA148" s="224" t="str">
        <f>IF(OR(C148="",DANE!BM142=0),"",DANE!BM142)</f>
        <v/>
      </c>
      <c r="AB148" s="225" t="str">
        <f>IF(OR(C148="",DANE!BO142=""),"",DANE!BO142)</f>
        <v/>
      </c>
      <c r="AC148" s="224" t="str">
        <f>IF(OR(C148="",DANE!BQ142=0),"",DANE!BQ142)</f>
        <v/>
      </c>
      <c r="AD148" s="222" t="str">
        <f>IF(OR(G148="",DANE!BS142=""),"",DANE!BS142)</f>
        <v/>
      </c>
      <c r="AE148" s="224" t="str">
        <f>IF(OR(G148="",DANE!BU142=0),"",DANE!BU142)</f>
        <v/>
      </c>
      <c r="AF148" s="225" t="str">
        <f>IF(OR(G148="",DANE!BW142=""),"",DANE!BW142)</f>
        <v/>
      </c>
      <c r="AG148" s="224" t="str">
        <f>IF(OR(G148="",DANE!BY142=0),"",DANE!BY142)</f>
        <v/>
      </c>
      <c r="AH148" s="225" t="str">
        <f>IF(OR(I148="",DANE!CA142=""),"",DANE!CA142)</f>
        <v/>
      </c>
      <c r="AI148" s="224" t="str">
        <f>IF(OR(I148="",DANE!CC142=0),"",DANE!CC142)</f>
        <v/>
      </c>
    </row>
    <row r="149" spans="1:35" s="36" customFormat="1" x14ac:dyDescent="0.2">
      <c r="A149" s="37">
        <f>DANE!C143</f>
        <v>135</v>
      </c>
      <c r="B149" s="74">
        <f t="shared" si="6"/>
        <v>135</v>
      </c>
      <c r="C149" s="167" t="str">
        <f>IF(OR(DANE!D143="",DANE!G143=0,DANE!R143=DANE!$A$33,DANE!R143=DANE!$A$34,DANE!R143=DANE!$A$35,DANE!R143=DANE!$A$36),"",DANE!D143)</f>
        <v/>
      </c>
      <c r="D149" s="169" t="str">
        <f>IF(C149="","",DANE!O143)</f>
        <v/>
      </c>
      <c r="E149" s="214" t="str">
        <f>IF(C149="","",DANE!W143)</f>
        <v/>
      </c>
      <c r="F149" s="215" t="str">
        <f>IF(C149="","",DANE!Y143)</f>
        <v/>
      </c>
      <c r="G149" s="226" t="str">
        <f>IF(C149="","",DANE!P143)</f>
        <v/>
      </c>
      <c r="H149" s="227" t="str">
        <f>IF(C149="","",DANE!Q143)</f>
        <v/>
      </c>
      <c r="I149" s="68" t="str">
        <f>IF(C149="","",DANE!AB143)</f>
        <v/>
      </c>
      <c r="J149" s="228" t="str">
        <f>IF(C149="","",DANE!AC143)</f>
        <v/>
      </c>
      <c r="K149" s="229" t="str">
        <f>IF(C149="","",DANE!AD143)</f>
        <v/>
      </c>
      <c r="L149" s="220" t="str">
        <f ca="1">IF(OR(C149="",DANE!AI143=""),"",DANE!AI143)</f>
        <v/>
      </c>
      <c r="M149" s="230" t="str">
        <f>IF(OR(C149="",DANE!AJ143=""),"",DANE!AJ143)</f>
        <v/>
      </c>
      <c r="N149" s="231" t="str">
        <f>IF(OR(C149="",DANE!AK143=""),"",DANE!AK143)</f>
        <v/>
      </c>
      <c r="O149" s="232" t="str">
        <f>IF(OR(C149="",DANE!AM143=0),"",DANE!AM143)</f>
        <v/>
      </c>
      <c r="P149" s="231" t="str">
        <f>IF(OR(C149="",DANE!AO143=""),"",DANE!AO143)</f>
        <v/>
      </c>
      <c r="Q149" s="233" t="str">
        <f>IF(OR(C149="",DANE!AQ143=0),"",DANE!AQ143)</f>
        <v/>
      </c>
      <c r="R149" s="234" t="str">
        <f>IF(OR(C149="",DANE!AS143=""),"",DANE!AS143)</f>
        <v/>
      </c>
      <c r="S149" s="233" t="str">
        <f>IF(OR(C149="",DANE!AU143=0),"",DANE!AU143)</f>
        <v/>
      </c>
      <c r="T149" s="225" t="str">
        <f>IF(OR(E149="",DANE!AW143=""),"",DANE!AW143)</f>
        <v/>
      </c>
      <c r="U149" s="224" t="str">
        <f>IF(OR(E149="",DANE!AY143=0),"",DANE!AY143)</f>
        <v/>
      </c>
      <c r="V149" s="231" t="str">
        <f>IF(OR(C149="",DANE!BC143=""),"",DANE!BC143)</f>
        <v/>
      </c>
      <c r="W149" s="233" t="str">
        <f>IF(OR(C149="",DANE!BE143=0),"",DANE!BE143)</f>
        <v/>
      </c>
      <c r="X149" s="231" t="str">
        <f>IF(OR(C149="",DANE!BG143=""),"",DANE!BG143)</f>
        <v/>
      </c>
      <c r="Y149" s="233" t="str">
        <f>IF(OR(C149="",DANE!BI143=0),"",DANE!BI143)</f>
        <v/>
      </c>
      <c r="Z149" s="222" t="str">
        <f>IF(OR(C149="",DANE!BK143=""),"",DANE!BK143)</f>
        <v/>
      </c>
      <c r="AA149" s="224" t="str">
        <f>IF(OR(C149="",DANE!BM143=0),"",DANE!BM143)</f>
        <v/>
      </c>
      <c r="AB149" s="225" t="str">
        <f>IF(OR(C149="",DANE!BO143=""),"",DANE!BO143)</f>
        <v/>
      </c>
      <c r="AC149" s="224" t="str">
        <f>IF(OR(C149="",DANE!BQ143=0),"",DANE!BQ143)</f>
        <v/>
      </c>
      <c r="AD149" s="222" t="str">
        <f>IF(OR(G149="",DANE!BS143=""),"",DANE!BS143)</f>
        <v/>
      </c>
      <c r="AE149" s="224" t="str">
        <f>IF(OR(G149="",DANE!BU143=0),"",DANE!BU143)</f>
        <v/>
      </c>
      <c r="AF149" s="225" t="str">
        <f>IF(OR(G149="",DANE!BW143=""),"",DANE!BW143)</f>
        <v/>
      </c>
      <c r="AG149" s="224" t="str">
        <f>IF(OR(G149="",DANE!BY143=0),"",DANE!BY143)</f>
        <v/>
      </c>
      <c r="AH149" s="225" t="str">
        <f>IF(OR(I149="",DANE!CA143=""),"",DANE!CA143)</f>
        <v/>
      </c>
      <c r="AI149" s="224" t="str">
        <f>IF(OR(I149="",DANE!CC143=0),"",DANE!CC143)</f>
        <v/>
      </c>
    </row>
    <row r="150" spans="1:35" s="36" customFormat="1" x14ac:dyDescent="0.2">
      <c r="A150" s="37">
        <f>DANE!C144</f>
        <v>136</v>
      </c>
      <c r="B150" s="74">
        <f t="shared" si="6"/>
        <v>136</v>
      </c>
      <c r="C150" s="167" t="str">
        <f>IF(OR(DANE!D144="",DANE!G144=0,DANE!R144=DANE!$A$33,DANE!R144=DANE!$A$34,DANE!R144=DANE!$A$35,DANE!R144=DANE!$A$36),"",DANE!D144)</f>
        <v/>
      </c>
      <c r="D150" s="169" t="str">
        <f>IF(C150="","",DANE!O144)</f>
        <v/>
      </c>
      <c r="E150" s="214" t="str">
        <f>IF(C150="","",DANE!W144)</f>
        <v/>
      </c>
      <c r="F150" s="215" t="str">
        <f>IF(C150="","",DANE!Y144)</f>
        <v/>
      </c>
      <c r="G150" s="226" t="str">
        <f>IF(C150="","",DANE!P144)</f>
        <v/>
      </c>
      <c r="H150" s="227" t="str">
        <f>IF(C150="","",DANE!Q144)</f>
        <v/>
      </c>
      <c r="I150" s="68" t="str">
        <f>IF(C150="","",DANE!AB144)</f>
        <v/>
      </c>
      <c r="J150" s="228" t="str">
        <f>IF(C150="","",DANE!AC144)</f>
        <v/>
      </c>
      <c r="K150" s="229" t="str">
        <f>IF(C150="","",DANE!AD144)</f>
        <v/>
      </c>
      <c r="L150" s="220" t="str">
        <f ca="1">IF(OR(C150="",DANE!AI144=""),"",DANE!AI144)</f>
        <v/>
      </c>
      <c r="M150" s="230" t="str">
        <f>IF(OR(C150="",DANE!AJ144=""),"",DANE!AJ144)</f>
        <v/>
      </c>
      <c r="N150" s="231" t="str">
        <f>IF(OR(C150="",DANE!AK144=""),"",DANE!AK144)</f>
        <v/>
      </c>
      <c r="O150" s="232" t="str">
        <f>IF(OR(C150="",DANE!AM144=0),"",DANE!AM144)</f>
        <v/>
      </c>
      <c r="P150" s="231" t="str">
        <f>IF(OR(C150="",DANE!AO144=""),"",DANE!AO144)</f>
        <v/>
      </c>
      <c r="Q150" s="233" t="str">
        <f>IF(OR(C150="",DANE!AQ144=0),"",DANE!AQ144)</f>
        <v/>
      </c>
      <c r="R150" s="234" t="str">
        <f>IF(OR(C150="",DANE!AS144=""),"",DANE!AS144)</f>
        <v/>
      </c>
      <c r="S150" s="233" t="str">
        <f>IF(OR(C150="",DANE!AU144=0),"",DANE!AU144)</f>
        <v/>
      </c>
      <c r="T150" s="225" t="str">
        <f>IF(OR(E150="",DANE!AW144=""),"",DANE!AW144)</f>
        <v/>
      </c>
      <c r="U150" s="224" t="str">
        <f>IF(OR(E150="",DANE!AY144=0),"",DANE!AY144)</f>
        <v/>
      </c>
      <c r="V150" s="231" t="str">
        <f>IF(OR(C150="",DANE!BC144=""),"",DANE!BC144)</f>
        <v/>
      </c>
      <c r="W150" s="233" t="str">
        <f>IF(OR(C150="",DANE!BE144=0),"",DANE!BE144)</f>
        <v/>
      </c>
      <c r="X150" s="231" t="str">
        <f>IF(OR(C150="",DANE!BG144=""),"",DANE!BG144)</f>
        <v/>
      </c>
      <c r="Y150" s="233" t="str">
        <f>IF(OR(C150="",DANE!BI144=0),"",DANE!BI144)</f>
        <v/>
      </c>
      <c r="Z150" s="222" t="str">
        <f>IF(OR(C150="",DANE!BK144=""),"",DANE!BK144)</f>
        <v/>
      </c>
      <c r="AA150" s="224" t="str">
        <f>IF(OR(C150="",DANE!BM144=0),"",DANE!BM144)</f>
        <v/>
      </c>
      <c r="AB150" s="225" t="str">
        <f>IF(OR(C150="",DANE!BO144=""),"",DANE!BO144)</f>
        <v/>
      </c>
      <c r="AC150" s="224" t="str">
        <f>IF(OR(C150="",DANE!BQ144=0),"",DANE!BQ144)</f>
        <v/>
      </c>
      <c r="AD150" s="222" t="str">
        <f>IF(OR(G150="",DANE!BS144=""),"",DANE!BS144)</f>
        <v/>
      </c>
      <c r="AE150" s="224" t="str">
        <f>IF(OR(G150="",DANE!BU144=0),"",DANE!BU144)</f>
        <v/>
      </c>
      <c r="AF150" s="225" t="str">
        <f>IF(OR(G150="",DANE!BW144=""),"",DANE!BW144)</f>
        <v/>
      </c>
      <c r="AG150" s="224" t="str">
        <f>IF(OR(G150="",DANE!BY144=0),"",DANE!BY144)</f>
        <v/>
      </c>
      <c r="AH150" s="225" t="str">
        <f>IF(OR(I150="",DANE!CA144=""),"",DANE!CA144)</f>
        <v/>
      </c>
      <c r="AI150" s="224" t="str">
        <f>IF(OR(I150="",DANE!CC144=0),"",DANE!CC144)</f>
        <v/>
      </c>
    </row>
    <row r="151" spans="1:35" s="36" customFormat="1" x14ac:dyDescent="0.2">
      <c r="A151" s="37">
        <f>DANE!C145</f>
        <v>137</v>
      </c>
      <c r="B151" s="74">
        <f t="shared" si="6"/>
        <v>137</v>
      </c>
      <c r="C151" s="167" t="str">
        <f>IF(OR(DANE!D145="",DANE!G145=0,DANE!R145=DANE!$A$33,DANE!R145=DANE!$A$34,DANE!R145=DANE!$A$35,DANE!R145=DANE!$A$36),"",DANE!D145)</f>
        <v/>
      </c>
      <c r="D151" s="169" t="str">
        <f>IF(C151="","",DANE!O145)</f>
        <v/>
      </c>
      <c r="E151" s="214" t="str">
        <f>IF(C151="","",DANE!W145)</f>
        <v/>
      </c>
      <c r="F151" s="215" t="str">
        <f>IF(C151="","",DANE!Y145)</f>
        <v/>
      </c>
      <c r="G151" s="226" t="str">
        <f>IF(C151="","",DANE!P145)</f>
        <v/>
      </c>
      <c r="H151" s="227" t="str">
        <f>IF(C151="","",DANE!Q145)</f>
        <v/>
      </c>
      <c r="I151" s="68" t="str">
        <f>IF(C151="","",DANE!AB145)</f>
        <v/>
      </c>
      <c r="J151" s="228" t="str">
        <f>IF(C151="","",DANE!AC145)</f>
        <v/>
      </c>
      <c r="K151" s="229" t="str">
        <f>IF(C151="","",DANE!AD145)</f>
        <v/>
      </c>
      <c r="L151" s="220" t="str">
        <f ca="1">IF(OR(C151="",DANE!AI145=""),"",DANE!AI145)</f>
        <v/>
      </c>
      <c r="M151" s="230" t="str">
        <f>IF(OR(C151="",DANE!AJ145=""),"",DANE!AJ145)</f>
        <v/>
      </c>
      <c r="N151" s="231" t="str">
        <f>IF(OR(C151="",DANE!AK145=""),"",DANE!AK145)</f>
        <v/>
      </c>
      <c r="O151" s="232" t="str">
        <f>IF(OR(C151="",DANE!AM145=0),"",DANE!AM145)</f>
        <v/>
      </c>
      <c r="P151" s="231" t="str">
        <f>IF(OR(C151="",DANE!AO145=""),"",DANE!AO145)</f>
        <v/>
      </c>
      <c r="Q151" s="233" t="str">
        <f>IF(OR(C151="",DANE!AQ145=0),"",DANE!AQ145)</f>
        <v/>
      </c>
      <c r="R151" s="234" t="str">
        <f>IF(OR(C151="",DANE!AS145=""),"",DANE!AS145)</f>
        <v/>
      </c>
      <c r="S151" s="233" t="str">
        <f>IF(OR(C151="",DANE!AU145=0),"",DANE!AU145)</f>
        <v/>
      </c>
      <c r="T151" s="225" t="str">
        <f>IF(OR(E151="",DANE!AW145=""),"",DANE!AW145)</f>
        <v/>
      </c>
      <c r="U151" s="224" t="str">
        <f>IF(OR(E151="",DANE!AY145=0),"",DANE!AY145)</f>
        <v/>
      </c>
      <c r="V151" s="231" t="str">
        <f>IF(OR(C151="",DANE!BC145=""),"",DANE!BC145)</f>
        <v/>
      </c>
      <c r="W151" s="233" t="str">
        <f>IF(OR(C151="",DANE!BE145=0),"",DANE!BE145)</f>
        <v/>
      </c>
      <c r="X151" s="231" t="str">
        <f>IF(OR(C151="",DANE!BG145=""),"",DANE!BG145)</f>
        <v/>
      </c>
      <c r="Y151" s="233" t="str">
        <f>IF(OR(C151="",DANE!BI145=0),"",DANE!BI145)</f>
        <v/>
      </c>
      <c r="Z151" s="222" t="str">
        <f>IF(OR(C151="",DANE!BK145=""),"",DANE!BK145)</f>
        <v/>
      </c>
      <c r="AA151" s="224" t="str">
        <f>IF(OR(C151="",DANE!BM145=0),"",DANE!BM145)</f>
        <v/>
      </c>
      <c r="AB151" s="225" t="str">
        <f>IF(OR(C151="",DANE!BO145=""),"",DANE!BO145)</f>
        <v/>
      </c>
      <c r="AC151" s="224" t="str">
        <f>IF(OR(C151="",DANE!BQ145=0),"",DANE!BQ145)</f>
        <v/>
      </c>
      <c r="AD151" s="222" t="str">
        <f>IF(OR(G151="",DANE!BS145=""),"",DANE!BS145)</f>
        <v/>
      </c>
      <c r="AE151" s="224" t="str">
        <f>IF(OR(G151="",DANE!BU145=0),"",DANE!BU145)</f>
        <v/>
      </c>
      <c r="AF151" s="225" t="str">
        <f>IF(OR(G151="",DANE!BW145=""),"",DANE!BW145)</f>
        <v/>
      </c>
      <c r="AG151" s="224" t="str">
        <f>IF(OR(G151="",DANE!BY145=0),"",DANE!BY145)</f>
        <v/>
      </c>
      <c r="AH151" s="225" t="str">
        <f>IF(OR(I151="",DANE!CA145=""),"",DANE!CA145)</f>
        <v/>
      </c>
      <c r="AI151" s="224" t="str">
        <f>IF(OR(I151="",DANE!CC145=0),"",DANE!CC145)</f>
        <v/>
      </c>
    </row>
    <row r="152" spans="1:35" s="36" customFormat="1" x14ac:dyDescent="0.2">
      <c r="A152" s="37">
        <f>DANE!C146</f>
        <v>138</v>
      </c>
      <c r="B152" s="74">
        <f t="shared" si="6"/>
        <v>138</v>
      </c>
      <c r="C152" s="167" t="str">
        <f>IF(OR(DANE!D146="",DANE!G146=0,DANE!R146=DANE!$A$33,DANE!R146=DANE!$A$34,DANE!R146=DANE!$A$35,DANE!R146=DANE!$A$36),"",DANE!D146)</f>
        <v/>
      </c>
      <c r="D152" s="169" t="str">
        <f>IF(C152="","",DANE!O146)</f>
        <v/>
      </c>
      <c r="E152" s="214" t="str">
        <f>IF(C152="","",DANE!W146)</f>
        <v/>
      </c>
      <c r="F152" s="215" t="str">
        <f>IF(C152="","",DANE!Y146)</f>
        <v/>
      </c>
      <c r="G152" s="226" t="str">
        <f>IF(C152="","",DANE!P146)</f>
        <v/>
      </c>
      <c r="H152" s="227" t="str">
        <f>IF(C152="","",DANE!Q146)</f>
        <v/>
      </c>
      <c r="I152" s="68" t="str">
        <f>IF(C152="","",DANE!AB146)</f>
        <v/>
      </c>
      <c r="J152" s="228" t="str">
        <f>IF(C152="","",DANE!AC146)</f>
        <v/>
      </c>
      <c r="K152" s="229" t="str">
        <f>IF(C152="","",DANE!AD146)</f>
        <v/>
      </c>
      <c r="L152" s="220" t="str">
        <f ca="1">IF(OR(C152="",DANE!AI146=""),"",DANE!AI146)</f>
        <v/>
      </c>
      <c r="M152" s="230" t="str">
        <f>IF(OR(C152="",DANE!AJ146=""),"",DANE!AJ146)</f>
        <v/>
      </c>
      <c r="N152" s="231" t="str">
        <f>IF(OR(C152="",DANE!AK146=""),"",DANE!AK146)</f>
        <v/>
      </c>
      <c r="O152" s="232" t="str">
        <f>IF(OR(C152="",DANE!AM146=0),"",DANE!AM146)</f>
        <v/>
      </c>
      <c r="P152" s="231" t="str">
        <f>IF(OR(C152="",DANE!AO146=""),"",DANE!AO146)</f>
        <v/>
      </c>
      <c r="Q152" s="233" t="str">
        <f>IF(OR(C152="",DANE!AQ146=0),"",DANE!AQ146)</f>
        <v/>
      </c>
      <c r="R152" s="234" t="str">
        <f>IF(OR(C152="",DANE!AS146=""),"",DANE!AS146)</f>
        <v/>
      </c>
      <c r="S152" s="233" t="str">
        <f>IF(OR(C152="",DANE!AU146=0),"",DANE!AU146)</f>
        <v/>
      </c>
      <c r="T152" s="225" t="str">
        <f>IF(OR(E152="",DANE!AW146=""),"",DANE!AW146)</f>
        <v/>
      </c>
      <c r="U152" s="224" t="str">
        <f>IF(OR(E152="",DANE!AY146=0),"",DANE!AY146)</f>
        <v/>
      </c>
      <c r="V152" s="231" t="str">
        <f>IF(OR(C152="",DANE!BC146=""),"",DANE!BC146)</f>
        <v/>
      </c>
      <c r="W152" s="233" t="str">
        <f>IF(OR(C152="",DANE!BE146=0),"",DANE!BE146)</f>
        <v/>
      </c>
      <c r="X152" s="231" t="str">
        <f>IF(OR(C152="",DANE!BG146=""),"",DANE!BG146)</f>
        <v/>
      </c>
      <c r="Y152" s="233" t="str">
        <f>IF(OR(C152="",DANE!BI146=0),"",DANE!BI146)</f>
        <v/>
      </c>
      <c r="Z152" s="222" t="str">
        <f>IF(OR(C152="",DANE!BK146=""),"",DANE!BK146)</f>
        <v/>
      </c>
      <c r="AA152" s="224" t="str">
        <f>IF(OR(C152="",DANE!BM146=0),"",DANE!BM146)</f>
        <v/>
      </c>
      <c r="AB152" s="225" t="str">
        <f>IF(OR(C152="",DANE!BO146=""),"",DANE!BO146)</f>
        <v/>
      </c>
      <c r="AC152" s="224" t="str">
        <f>IF(OR(C152="",DANE!BQ146=0),"",DANE!BQ146)</f>
        <v/>
      </c>
      <c r="AD152" s="222" t="str">
        <f>IF(OR(G152="",DANE!BS146=""),"",DANE!BS146)</f>
        <v/>
      </c>
      <c r="AE152" s="224" t="str">
        <f>IF(OR(G152="",DANE!BU146=0),"",DANE!BU146)</f>
        <v/>
      </c>
      <c r="AF152" s="225" t="str">
        <f>IF(OR(G152="",DANE!BW146=""),"",DANE!BW146)</f>
        <v/>
      </c>
      <c r="AG152" s="224" t="str">
        <f>IF(OR(G152="",DANE!BY146=0),"",DANE!BY146)</f>
        <v/>
      </c>
      <c r="AH152" s="225" t="str">
        <f>IF(OR(I152="",DANE!CA146=""),"",DANE!CA146)</f>
        <v/>
      </c>
      <c r="AI152" s="224" t="str">
        <f>IF(OR(I152="",DANE!CC146=0),"",DANE!CC146)</f>
        <v/>
      </c>
    </row>
    <row r="153" spans="1:35" s="36" customFormat="1" x14ac:dyDescent="0.2">
      <c r="A153" s="37">
        <f>DANE!C147</f>
        <v>139</v>
      </c>
      <c r="B153" s="74">
        <f t="shared" si="6"/>
        <v>139</v>
      </c>
      <c r="C153" s="167" t="str">
        <f>IF(OR(DANE!D147="",DANE!G147=0,DANE!R147=DANE!$A$33,DANE!R147=DANE!$A$34,DANE!R147=DANE!$A$35,DANE!R147=DANE!$A$36),"",DANE!D147)</f>
        <v/>
      </c>
      <c r="D153" s="169" t="str">
        <f>IF(C153="","",DANE!O147)</f>
        <v/>
      </c>
      <c r="E153" s="214" t="str">
        <f>IF(C153="","",DANE!W147)</f>
        <v/>
      </c>
      <c r="F153" s="215" t="str">
        <f>IF(C153="","",DANE!Y147)</f>
        <v/>
      </c>
      <c r="G153" s="226" t="str">
        <f>IF(C153="","",DANE!P147)</f>
        <v/>
      </c>
      <c r="H153" s="227" t="str">
        <f>IF(C153="","",DANE!Q147)</f>
        <v/>
      </c>
      <c r="I153" s="68" t="str">
        <f>IF(C153="","",DANE!AB147)</f>
        <v/>
      </c>
      <c r="J153" s="228" t="str">
        <f>IF(C153="","",DANE!AC147)</f>
        <v/>
      </c>
      <c r="K153" s="229" t="str">
        <f>IF(C153="","",DANE!AD147)</f>
        <v/>
      </c>
      <c r="L153" s="220" t="str">
        <f ca="1">IF(OR(C153="",DANE!AI147=""),"",DANE!AI147)</f>
        <v/>
      </c>
      <c r="M153" s="230" t="str">
        <f>IF(OR(C153="",DANE!AJ147=""),"",DANE!AJ147)</f>
        <v/>
      </c>
      <c r="N153" s="231" t="str">
        <f>IF(OR(C153="",DANE!AK147=""),"",DANE!AK147)</f>
        <v/>
      </c>
      <c r="O153" s="232" t="str">
        <f>IF(OR(C153="",DANE!AM147=0),"",DANE!AM147)</f>
        <v/>
      </c>
      <c r="P153" s="231" t="str">
        <f>IF(OR(C153="",DANE!AO147=""),"",DANE!AO147)</f>
        <v/>
      </c>
      <c r="Q153" s="233" t="str">
        <f>IF(OR(C153="",DANE!AQ147=0),"",DANE!AQ147)</f>
        <v/>
      </c>
      <c r="R153" s="234" t="str">
        <f>IF(OR(C153="",DANE!AS147=""),"",DANE!AS147)</f>
        <v/>
      </c>
      <c r="S153" s="233" t="str">
        <f>IF(OR(C153="",DANE!AU147=0),"",DANE!AU147)</f>
        <v/>
      </c>
      <c r="T153" s="225" t="str">
        <f>IF(OR(E153="",DANE!AW147=""),"",DANE!AW147)</f>
        <v/>
      </c>
      <c r="U153" s="224" t="str">
        <f>IF(OR(E153="",DANE!AY147=0),"",DANE!AY147)</f>
        <v/>
      </c>
      <c r="V153" s="231" t="str">
        <f>IF(OR(C153="",DANE!BC147=""),"",DANE!BC147)</f>
        <v/>
      </c>
      <c r="W153" s="233" t="str">
        <f>IF(OR(C153="",DANE!BE147=0),"",DANE!BE147)</f>
        <v/>
      </c>
      <c r="X153" s="231" t="str">
        <f>IF(OR(C153="",DANE!BG147=""),"",DANE!BG147)</f>
        <v/>
      </c>
      <c r="Y153" s="233" t="str">
        <f>IF(OR(C153="",DANE!BI147=0),"",DANE!BI147)</f>
        <v/>
      </c>
      <c r="Z153" s="222" t="str">
        <f>IF(OR(C153="",DANE!BK147=""),"",DANE!BK147)</f>
        <v/>
      </c>
      <c r="AA153" s="224" t="str">
        <f>IF(OR(C153="",DANE!BM147=0),"",DANE!BM147)</f>
        <v/>
      </c>
      <c r="AB153" s="225" t="str">
        <f>IF(OR(C153="",DANE!BO147=""),"",DANE!BO147)</f>
        <v/>
      </c>
      <c r="AC153" s="224" t="str">
        <f>IF(OR(C153="",DANE!BQ147=0),"",DANE!BQ147)</f>
        <v/>
      </c>
      <c r="AD153" s="222" t="str">
        <f>IF(OR(G153="",DANE!BS147=""),"",DANE!BS147)</f>
        <v/>
      </c>
      <c r="AE153" s="224" t="str">
        <f>IF(OR(G153="",DANE!BU147=0),"",DANE!BU147)</f>
        <v/>
      </c>
      <c r="AF153" s="225" t="str">
        <f>IF(OR(G153="",DANE!BW147=""),"",DANE!BW147)</f>
        <v/>
      </c>
      <c r="AG153" s="224" t="str">
        <f>IF(OR(G153="",DANE!BY147=0),"",DANE!BY147)</f>
        <v/>
      </c>
      <c r="AH153" s="225" t="str">
        <f>IF(OR(I153="",DANE!CA147=""),"",DANE!CA147)</f>
        <v/>
      </c>
      <c r="AI153" s="224" t="str">
        <f>IF(OR(I153="",DANE!CC147=0),"",DANE!CC147)</f>
        <v/>
      </c>
    </row>
    <row r="154" spans="1:35" s="36" customFormat="1" x14ac:dyDescent="0.2">
      <c r="A154" s="37">
        <f>DANE!C148</f>
        <v>140</v>
      </c>
      <c r="B154" s="74">
        <f t="shared" si="6"/>
        <v>140</v>
      </c>
      <c r="C154" s="167" t="str">
        <f>IF(OR(DANE!D148="",DANE!G148=0,DANE!R148=DANE!$A$33,DANE!R148=DANE!$A$34,DANE!R148=DANE!$A$35,DANE!R148=DANE!$A$36),"",DANE!D148)</f>
        <v/>
      </c>
      <c r="D154" s="169" t="str">
        <f>IF(C154="","",DANE!O148)</f>
        <v/>
      </c>
      <c r="E154" s="214" t="str">
        <f>IF(C154="","",DANE!W148)</f>
        <v/>
      </c>
      <c r="F154" s="215" t="str">
        <f>IF(C154="","",DANE!Y148)</f>
        <v/>
      </c>
      <c r="G154" s="226" t="str">
        <f>IF(C154="","",DANE!P148)</f>
        <v/>
      </c>
      <c r="H154" s="227" t="str">
        <f>IF(C154="","",DANE!Q148)</f>
        <v/>
      </c>
      <c r="I154" s="68" t="str">
        <f>IF(C154="","",DANE!AB148)</f>
        <v/>
      </c>
      <c r="J154" s="228" t="str">
        <f>IF(C154="","",DANE!AC148)</f>
        <v/>
      </c>
      <c r="K154" s="229" t="str">
        <f>IF(C154="","",DANE!AD148)</f>
        <v/>
      </c>
      <c r="L154" s="220" t="str">
        <f ca="1">IF(OR(C154="",DANE!AI148=""),"",DANE!AI148)</f>
        <v/>
      </c>
      <c r="M154" s="230" t="str">
        <f>IF(OR(C154="",DANE!AJ148=""),"",DANE!AJ148)</f>
        <v/>
      </c>
      <c r="N154" s="231" t="str">
        <f>IF(OR(C154="",DANE!AK148=""),"",DANE!AK148)</f>
        <v/>
      </c>
      <c r="O154" s="232" t="str">
        <f>IF(OR(C154="",DANE!AM148=0),"",DANE!AM148)</f>
        <v/>
      </c>
      <c r="P154" s="231" t="str">
        <f>IF(OR(C154="",DANE!AO148=""),"",DANE!AO148)</f>
        <v/>
      </c>
      <c r="Q154" s="233" t="str">
        <f>IF(OR(C154="",DANE!AQ148=0),"",DANE!AQ148)</f>
        <v/>
      </c>
      <c r="R154" s="234" t="str">
        <f>IF(OR(C154="",DANE!AS148=""),"",DANE!AS148)</f>
        <v/>
      </c>
      <c r="S154" s="233" t="str">
        <f>IF(OR(C154="",DANE!AU148=0),"",DANE!AU148)</f>
        <v/>
      </c>
      <c r="T154" s="225" t="str">
        <f>IF(OR(E154="",DANE!AW148=""),"",DANE!AW148)</f>
        <v/>
      </c>
      <c r="U154" s="224" t="str">
        <f>IF(OR(E154="",DANE!AY148=0),"",DANE!AY148)</f>
        <v/>
      </c>
      <c r="V154" s="231" t="str">
        <f>IF(OR(C154="",DANE!BC148=""),"",DANE!BC148)</f>
        <v/>
      </c>
      <c r="W154" s="233" t="str">
        <f>IF(OR(C154="",DANE!BE148=0),"",DANE!BE148)</f>
        <v/>
      </c>
      <c r="X154" s="231" t="str">
        <f>IF(OR(C154="",DANE!BG148=""),"",DANE!BG148)</f>
        <v/>
      </c>
      <c r="Y154" s="233" t="str">
        <f>IF(OR(C154="",DANE!BI148=0),"",DANE!BI148)</f>
        <v/>
      </c>
      <c r="Z154" s="222" t="str">
        <f>IF(OR(C154="",DANE!BK148=""),"",DANE!BK148)</f>
        <v/>
      </c>
      <c r="AA154" s="224" t="str">
        <f>IF(OR(C154="",DANE!BM148=0),"",DANE!BM148)</f>
        <v/>
      </c>
      <c r="AB154" s="225" t="str">
        <f>IF(OR(C154="",DANE!BO148=""),"",DANE!BO148)</f>
        <v/>
      </c>
      <c r="AC154" s="224" t="str">
        <f>IF(OR(C154="",DANE!BQ148=0),"",DANE!BQ148)</f>
        <v/>
      </c>
      <c r="AD154" s="222" t="str">
        <f>IF(OR(G154="",DANE!BS148=""),"",DANE!BS148)</f>
        <v/>
      </c>
      <c r="AE154" s="224" t="str">
        <f>IF(OR(G154="",DANE!BU148=0),"",DANE!BU148)</f>
        <v/>
      </c>
      <c r="AF154" s="225" t="str">
        <f>IF(OR(G154="",DANE!BW148=""),"",DANE!BW148)</f>
        <v/>
      </c>
      <c r="AG154" s="224" t="str">
        <f>IF(OR(G154="",DANE!BY148=0),"",DANE!BY148)</f>
        <v/>
      </c>
      <c r="AH154" s="225" t="str">
        <f>IF(OR(I154="",DANE!CA148=""),"",DANE!CA148)</f>
        <v/>
      </c>
      <c r="AI154" s="224" t="str">
        <f>IF(OR(I154="",DANE!CC148=0),"",DANE!CC148)</f>
        <v/>
      </c>
    </row>
    <row r="155" spans="1:35" s="36" customFormat="1" x14ac:dyDescent="0.2">
      <c r="A155" s="37">
        <f>DANE!C149</f>
        <v>141</v>
      </c>
      <c r="B155" s="74">
        <f t="shared" si="6"/>
        <v>141</v>
      </c>
      <c r="C155" s="167" t="str">
        <f>IF(OR(DANE!D149="",DANE!G149=0,DANE!R149=DANE!$A$33,DANE!R149=DANE!$A$34,DANE!R149=DANE!$A$35,DANE!R149=DANE!$A$36),"",DANE!D149)</f>
        <v/>
      </c>
      <c r="D155" s="169" t="str">
        <f>IF(C155="","",DANE!O149)</f>
        <v/>
      </c>
      <c r="E155" s="214" t="str">
        <f>IF(C155="","",DANE!W149)</f>
        <v/>
      </c>
      <c r="F155" s="215" t="str">
        <f>IF(C155="","",DANE!Y149)</f>
        <v/>
      </c>
      <c r="G155" s="226" t="str">
        <f>IF(C155="","",DANE!P149)</f>
        <v/>
      </c>
      <c r="H155" s="227" t="str">
        <f>IF(C155="","",DANE!Q149)</f>
        <v/>
      </c>
      <c r="I155" s="68" t="str">
        <f>IF(C155="","",DANE!AB149)</f>
        <v/>
      </c>
      <c r="J155" s="228" t="str">
        <f>IF(C155="","",DANE!AC149)</f>
        <v/>
      </c>
      <c r="K155" s="229" t="str">
        <f>IF(C155="","",DANE!AD149)</f>
        <v/>
      </c>
      <c r="L155" s="220" t="str">
        <f ca="1">IF(OR(C155="",DANE!AI149=""),"",DANE!AI149)</f>
        <v/>
      </c>
      <c r="M155" s="230" t="str">
        <f>IF(OR(C155="",DANE!AJ149=""),"",DANE!AJ149)</f>
        <v/>
      </c>
      <c r="N155" s="231" t="str">
        <f>IF(OR(C155="",DANE!AK149=""),"",DANE!AK149)</f>
        <v/>
      </c>
      <c r="O155" s="232" t="str">
        <f>IF(OR(C155="",DANE!AM149=0),"",DANE!AM149)</f>
        <v/>
      </c>
      <c r="P155" s="231" t="str">
        <f>IF(OR(C155="",DANE!AO149=""),"",DANE!AO149)</f>
        <v/>
      </c>
      <c r="Q155" s="233" t="str">
        <f>IF(OR(C155="",DANE!AQ149=0),"",DANE!AQ149)</f>
        <v/>
      </c>
      <c r="R155" s="234" t="str">
        <f>IF(OR(C155="",DANE!AS149=""),"",DANE!AS149)</f>
        <v/>
      </c>
      <c r="S155" s="233" t="str">
        <f>IF(OR(C155="",DANE!AU149=0),"",DANE!AU149)</f>
        <v/>
      </c>
      <c r="T155" s="225" t="str">
        <f>IF(OR(E155="",DANE!AW149=""),"",DANE!AW149)</f>
        <v/>
      </c>
      <c r="U155" s="224" t="str">
        <f>IF(OR(E155="",DANE!AY149=0),"",DANE!AY149)</f>
        <v/>
      </c>
      <c r="V155" s="231" t="str">
        <f>IF(OR(C155="",DANE!BC149=""),"",DANE!BC149)</f>
        <v/>
      </c>
      <c r="W155" s="233" t="str">
        <f>IF(OR(C155="",DANE!BE149=0),"",DANE!BE149)</f>
        <v/>
      </c>
      <c r="X155" s="231" t="str">
        <f>IF(OR(C155="",DANE!BG149=""),"",DANE!BG149)</f>
        <v/>
      </c>
      <c r="Y155" s="233" t="str">
        <f>IF(OR(C155="",DANE!BI149=0),"",DANE!BI149)</f>
        <v/>
      </c>
      <c r="Z155" s="222" t="str">
        <f>IF(OR(C155="",DANE!BK149=""),"",DANE!BK149)</f>
        <v/>
      </c>
      <c r="AA155" s="224" t="str">
        <f>IF(OR(C155="",DANE!BM149=0),"",DANE!BM149)</f>
        <v/>
      </c>
      <c r="AB155" s="225" t="str">
        <f>IF(OR(C155="",DANE!BO149=""),"",DANE!BO149)</f>
        <v/>
      </c>
      <c r="AC155" s="224" t="str">
        <f>IF(OR(C155="",DANE!BQ149=0),"",DANE!BQ149)</f>
        <v/>
      </c>
      <c r="AD155" s="222" t="str">
        <f>IF(OR(G155="",DANE!BS149=""),"",DANE!BS149)</f>
        <v/>
      </c>
      <c r="AE155" s="224" t="str">
        <f>IF(OR(G155="",DANE!BU149=0),"",DANE!BU149)</f>
        <v/>
      </c>
      <c r="AF155" s="225" t="str">
        <f>IF(OR(G155="",DANE!BW149=""),"",DANE!BW149)</f>
        <v/>
      </c>
      <c r="AG155" s="224" t="str">
        <f>IF(OR(G155="",DANE!BY149=0),"",DANE!BY149)</f>
        <v/>
      </c>
      <c r="AH155" s="225" t="str">
        <f>IF(OR(I155="",DANE!CA149=""),"",DANE!CA149)</f>
        <v/>
      </c>
      <c r="AI155" s="224" t="str">
        <f>IF(OR(I155="",DANE!CC149=0),"",DANE!CC149)</f>
        <v/>
      </c>
    </row>
    <row r="156" spans="1:35" s="36" customFormat="1" x14ac:dyDescent="0.2">
      <c r="A156" s="37">
        <f>DANE!C150</f>
        <v>142</v>
      </c>
      <c r="B156" s="74">
        <f t="shared" si="6"/>
        <v>142</v>
      </c>
      <c r="C156" s="167" t="str">
        <f>IF(OR(DANE!D150="",DANE!G150=0,DANE!R150=DANE!$A$33,DANE!R150=DANE!$A$34,DANE!R150=DANE!$A$35,DANE!R150=DANE!$A$36),"",DANE!D150)</f>
        <v/>
      </c>
      <c r="D156" s="169" t="str">
        <f>IF(C156="","",DANE!O150)</f>
        <v/>
      </c>
      <c r="E156" s="214" t="str">
        <f>IF(C156="","",DANE!W150)</f>
        <v/>
      </c>
      <c r="F156" s="215" t="str">
        <f>IF(C156="","",DANE!Y150)</f>
        <v/>
      </c>
      <c r="G156" s="226" t="str">
        <f>IF(C156="","",DANE!P150)</f>
        <v/>
      </c>
      <c r="H156" s="227" t="str">
        <f>IF(C156="","",DANE!Q150)</f>
        <v/>
      </c>
      <c r="I156" s="68" t="str">
        <f>IF(C156="","",DANE!AB150)</f>
        <v/>
      </c>
      <c r="J156" s="228" t="str">
        <f>IF(C156="","",DANE!AC150)</f>
        <v/>
      </c>
      <c r="K156" s="229" t="str">
        <f>IF(C156="","",DANE!AD150)</f>
        <v/>
      </c>
      <c r="L156" s="220" t="str">
        <f ca="1">IF(OR(C156="",DANE!AI150=""),"",DANE!AI150)</f>
        <v/>
      </c>
      <c r="M156" s="230" t="str">
        <f>IF(OR(C156="",DANE!AJ150=""),"",DANE!AJ150)</f>
        <v/>
      </c>
      <c r="N156" s="231" t="str">
        <f>IF(OR(C156="",DANE!AK150=""),"",DANE!AK150)</f>
        <v/>
      </c>
      <c r="O156" s="232" t="str">
        <f>IF(OR(C156="",DANE!AM150=0),"",DANE!AM150)</f>
        <v/>
      </c>
      <c r="P156" s="231" t="str">
        <f>IF(OR(C156="",DANE!AO150=""),"",DANE!AO150)</f>
        <v/>
      </c>
      <c r="Q156" s="233" t="str">
        <f>IF(OR(C156="",DANE!AQ150=0),"",DANE!AQ150)</f>
        <v/>
      </c>
      <c r="R156" s="234" t="str">
        <f>IF(OR(C156="",DANE!AS150=""),"",DANE!AS150)</f>
        <v/>
      </c>
      <c r="S156" s="233" t="str">
        <f>IF(OR(C156="",DANE!AU150=0),"",DANE!AU150)</f>
        <v/>
      </c>
      <c r="T156" s="225" t="str">
        <f>IF(OR(E156="",DANE!AW150=""),"",DANE!AW150)</f>
        <v/>
      </c>
      <c r="U156" s="224" t="str">
        <f>IF(OR(E156="",DANE!AY150=0),"",DANE!AY150)</f>
        <v/>
      </c>
      <c r="V156" s="231" t="str">
        <f>IF(OR(C156="",DANE!BC150=""),"",DANE!BC150)</f>
        <v/>
      </c>
      <c r="W156" s="233" t="str">
        <f>IF(OR(C156="",DANE!BE150=0),"",DANE!BE150)</f>
        <v/>
      </c>
      <c r="X156" s="231" t="str">
        <f>IF(OR(C156="",DANE!BG150=""),"",DANE!BG150)</f>
        <v/>
      </c>
      <c r="Y156" s="233" t="str">
        <f>IF(OR(C156="",DANE!BI150=0),"",DANE!BI150)</f>
        <v/>
      </c>
      <c r="Z156" s="222" t="str">
        <f>IF(OR(C156="",DANE!BK150=""),"",DANE!BK150)</f>
        <v/>
      </c>
      <c r="AA156" s="224" t="str">
        <f>IF(OR(C156="",DANE!BM150=0),"",DANE!BM150)</f>
        <v/>
      </c>
      <c r="AB156" s="225" t="str">
        <f>IF(OR(C156="",DANE!BO150=""),"",DANE!BO150)</f>
        <v/>
      </c>
      <c r="AC156" s="224" t="str">
        <f>IF(OR(C156="",DANE!BQ150=0),"",DANE!BQ150)</f>
        <v/>
      </c>
      <c r="AD156" s="222" t="str">
        <f>IF(OR(G156="",DANE!BS150=""),"",DANE!BS150)</f>
        <v/>
      </c>
      <c r="AE156" s="224" t="str">
        <f>IF(OR(G156="",DANE!BU150=0),"",DANE!BU150)</f>
        <v/>
      </c>
      <c r="AF156" s="225" t="str">
        <f>IF(OR(G156="",DANE!BW150=""),"",DANE!BW150)</f>
        <v/>
      </c>
      <c r="AG156" s="224" t="str">
        <f>IF(OR(G156="",DANE!BY150=0),"",DANE!BY150)</f>
        <v/>
      </c>
      <c r="AH156" s="225" t="str">
        <f>IF(OR(I156="",DANE!CA150=""),"",DANE!CA150)</f>
        <v/>
      </c>
      <c r="AI156" s="224" t="str">
        <f>IF(OR(I156="",DANE!CC150=0),"",DANE!CC150)</f>
        <v/>
      </c>
    </row>
    <row r="157" spans="1:35" s="36" customFormat="1" x14ac:dyDescent="0.2">
      <c r="A157" s="37">
        <f>DANE!C151</f>
        <v>143</v>
      </c>
      <c r="B157" s="74">
        <f t="shared" si="6"/>
        <v>143</v>
      </c>
      <c r="C157" s="167" t="str">
        <f>IF(OR(DANE!D151="",DANE!G151=0,DANE!R151=DANE!$A$33,DANE!R151=DANE!$A$34,DANE!R151=DANE!$A$35,DANE!R151=DANE!$A$36),"",DANE!D151)</f>
        <v/>
      </c>
      <c r="D157" s="169" t="str">
        <f>IF(C157="","",DANE!O151)</f>
        <v/>
      </c>
      <c r="E157" s="214" t="str">
        <f>IF(C157="","",DANE!W151)</f>
        <v/>
      </c>
      <c r="F157" s="215" t="str">
        <f>IF(C157="","",DANE!Y151)</f>
        <v/>
      </c>
      <c r="G157" s="226" t="str">
        <f>IF(C157="","",DANE!P151)</f>
        <v/>
      </c>
      <c r="H157" s="227" t="str">
        <f>IF(C157="","",DANE!Q151)</f>
        <v/>
      </c>
      <c r="I157" s="68" t="str">
        <f>IF(C157="","",DANE!AB151)</f>
        <v/>
      </c>
      <c r="J157" s="228" t="str">
        <f>IF(C157="","",DANE!AC151)</f>
        <v/>
      </c>
      <c r="K157" s="229" t="str">
        <f>IF(C157="","",DANE!AD151)</f>
        <v/>
      </c>
      <c r="L157" s="220" t="str">
        <f ca="1">IF(OR(C157="",DANE!AI151=""),"",DANE!AI151)</f>
        <v/>
      </c>
      <c r="M157" s="230" t="str">
        <f>IF(OR(C157="",DANE!AJ151=""),"",DANE!AJ151)</f>
        <v/>
      </c>
      <c r="N157" s="231" t="str">
        <f>IF(OR(C157="",DANE!AK151=""),"",DANE!AK151)</f>
        <v/>
      </c>
      <c r="O157" s="232" t="str">
        <f>IF(OR(C157="",DANE!AM151=0),"",DANE!AM151)</f>
        <v/>
      </c>
      <c r="P157" s="231" t="str">
        <f>IF(OR(C157="",DANE!AO151=""),"",DANE!AO151)</f>
        <v/>
      </c>
      <c r="Q157" s="233" t="str">
        <f>IF(OR(C157="",DANE!AQ151=0),"",DANE!AQ151)</f>
        <v/>
      </c>
      <c r="R157" s="234" t="str">
        <f>IF(OR(C157="",DANE!AS151=""),"",DANE!AS151)</f>
        <v/>
      </c>
      <c r="S157" s="233" t="str">
        <f>IF(OR(C157="",DANE!AU151=0),"",DANE!AU151)</f>
        <v/>
      </c>
      <c r="T157" s="225" t="str">
        <f>IF(OR(E157="",DANE!AW151=""),"",DANE!AW151)</f>
        <v/>
      </c>
      <c r="U157" s="224" t="str">
        <f>IF(OR(E157="",DANE!AY151=0),"",DANE!AY151)</f>
        <v/>
      </c>
      <c r="V157" s="231" t="str">
        <f>IF(OR(C157="",DANE!BC151=""),"",DANE!BC151)</f>
        <v/>
      </c>
      <c r="W157" s="233" t="str">
        <f>IF(OR(C157="",DANE!BE151=0),"",DANE!BE151)</f>
        <v/>
      </c>
      <c r="X157" s="231" t="str">
        <f>IF(OR(C157="",DANE!BG151=""),"",DANE!BG151)</f>
        <v/>
      </c>
      <c r="Y157" s="233" t="str">
        <f>IF(OR(C157="",DANE!BI151=0),"",DANE!BI151)</f>
        <v/>
      </c>
      <c r="Z157" s="222" t="str">
        <f>IF(OR(C157="",DANE!BK151=""),"",DANE!BK151)</f>
        <v/>
      </c>
      <c r="AA157" s="224" t="str">
        <f>IF(OR(C157="",DANE!BM151=0),"",DANE!BM151)</f>
        <v/>
      </c>
      <c r="AB157" s="225" t="str">
        <f>IF(OR(C157="",DANE!BO151=""),"",DANE!BO151)</f>
        <v/>
      </c>
      <c r="AC157" s="224" t="str">
        <f>IF(OR(C157="",DANE!BQ151=0),"",DANE!BQ151)</f>
        <v/>
      </c>
      <c r="AD157" s="222" t="str">
        <f>IF(OR(G157="",DANE!BS151=""),"",DANE!BS151)</f>
        <v/>
      </c>
      <c r="AE157" s="224" t="str">
        <f>IF(OR(G157="",DANE!BU151=0),"",DANE!BU151)</f>
        <v/>
      </c>
      <c r="AF157" s="225" t="str">
        <f>IF(OR(G157="",DANE!BW151=""),"",DANE!BW151)</f>
        <v/>
      </c>
      <c r="AG157" s="224" t="str">
        <f>IF(OR(G157="",DANE!BY151=0),"",DANE!BY151)</f>
        <v/>
      </c>
      <c r="AH157" s="225" t="str">
        <f>IF(OR(I157="",DANE!CA151=""),"",DANE!CA151)</f>
        <v/>
      </c>
      <c r="AI157" s="224" t="str">
        <f>IF(OR(I157="",DANE!CC151=0),"",DANE!CC151)</f>
        <v/>
      </c>
    </row>
    <row r="158" spans="1:35" s="36" customFormat="1" x14ac:dyDescent="0.2">
      <c r="A158" s="37">
        <f>DANE!C152</f>
        <v>144</v>
      </c>
      <c r="B158" s="74">
        <f t="shared" si="6"/>
        <v>144</v>
      </c>
      <c r="C158" s="167" t="str">
        <f>IF(OR(DANE!D152="",DANE!G152=0,DANE!R152=DANE!$A$33,DANE!R152=DANE!$A$34,DANE!R152=DANE!$A$35,DANE!R152=DANE!$A$36),"",DANE!D152)</f>
        <v/>
      </c>
      <c r="D158" s="169" t="str">
        <f>IF(C158="","",DANE!O152)</f>
        <v/>
      </c>
      <c r="E158" s="214" t="str">
        <f>IF(C158="","",DANE!W152)</f>
        <v/>
      </c>
      <c r="F158" s="215" t="str">
        <f>IF(C158="","",DANE!Y152)</f>
        <v/>
      </c>
      <c r="G158" s="226" t="str">
        <f>IF(C158="","",DANE!P152)</f>
        <v/>
      </c>
      <c r="H158" s="227" t="str">
        <f>IF(C158="","",DANE!Q152)</f>
        <v/>
      </c>
      <c r="I158" s="68" t="str">
        <f>IF(C158="","",DANE!AB152)</f>
        <v/>
      </c>
      <c r="J158" s="228" t="str">
        <f>IF(C158="","",DANE!AC152)</f>
        <v/>
      </c>
      <c r="K158" s="229" t="str">
        <f>IF(C158="","",DANE!AD152)</f>
        <v/>
      </c>
      <c r="L158" s="220" t="str">
        <f ca="1">IF(OR(C158="",DANE!AI152=""),"",DANE!AI152)</f>
        <v/>
      </c>
      <c r="M158" s="230" t="str">
        <f>IF(OR(C158="",DANE!AJ152=""),"",DANE!AJ152)</f>
        <v/>
      </c>
      <c r="N158" s="231" t="str">
        <f>IF(OR(C158="",DANE!AK152=""),"",DANE!AK152)</f>
        <v/>
      </c>
      <c r="O158" s="232" t="str">
        <f>IF(OR(C158="",DANE!AM152=0),"",DANE!AM152)</f>
        <v/>
      </c>
      <c r="P158" s="231" t="str">
        <f>IF(OR(C158="",DANE!AO152=""),"",DANE!AO152)</f>
        <v/>
      </c>
      <c r="Q158" s="233" t="str">
        <f>IF(OR(C158="",DANE!AQ152=0),"",DANE!AQ152)</f>
        <v/>
      </c>
      <c r="R158" s="234" t="str">
        <f>IF(OR(C158="",DANE!AS152=""),"",DANE!AS152)</f>
        <v/>
      </c>
      <c r="S158" s="233" t="str">
        <f>IF(OR(C158="",DANE!AU152=0),"",DANE!AU152)</f>
        <v/>
      </c>
      <c r="T158" s="225" t="str">
        <f>IF(OR(E158="",DANE!AW152=""),"",DANE!AW152)</f>
        <v/>
      </c>
      <c r="U158" s="224" t="str">
        <f>IF(OR(E158="",DANE!AY152=0),"",DANE!AY152)</f>
        <v/>
      </c>
      <c r="V158" s="231" t="str">
        <f>IF(OR(C158="",DANE!BC152=""),"",DANE!BC152)</f>
        <v/>
      </c>
      <c r="W158" s="233" t="str">
        <f>IF(OR(C158="",DANE!BE152=0),"",DANE!BE152)</f>
        <v/>
      </c>
      <c r="X158" s="231" t="str">
        <f>IF(OR(C158="",DANE!BG152=""),"",DANE!BG152)</f>
        <v/>
      </c>
      <c r="Y158" s="233" t="str">
        <f>IF(OR(C158="",DANE!BI152=0),"",DANE!BI152)</f>
        <v/>
      </c>
      <c r="Z158" s="222" t="str">
        <f>IF(OR(C158="",DANE!BK152=""),"",DANE!BK152)</f>
        <v/>
      </c>
      <c r="AA158" s="224" t="str">
        <f>IF(OR(C158="",DANE!BM152=0),"",DANE!BM152)</f>
        <v/>
      </c>
      <c r="AB158" s="225" t="str">
        <f>IF(OR(C158="",DANE!BO152=""),"",DANE!BO152)</f>
        <v/>
      </c>
      <c r="AC158" s="224" t="str">
        <f>IF(OR(C158="",DANE!BQ152=0),"",DANE!BQ152)</f>
        <v/>
      </c>
      <c r="AD158" s="222" t="str">
        <f>IF(OR(G158="",DANE!BS152=""),"",DANE!BS152)</f>
        <v/>
      </c>
      <c r="AE158" s="224" t="str">
        <f>IF(OR(G158="",DANE!BU152=0),"",DANE!BU152)</f>
        <v/>
      </c>
      <c r="AF158" s="225" t="str">
        <f>IF(OR(G158="",DANE!BW152=""),"",DANE!BW152)</f>
        <v/>
      </c>
      <c r="AG158" s="224" t="str">
        <f>IF(OR(G158="",DANE!BY152=0),"",DANE!BY152)</f>
        <v/>
      </c>
      <c r="AH158" s="225" t="str">
        <f>IF(OR(I158="",DANE!CA152=""),"",DANE!CA152)</f>
        <v/>
      </c>
      <c r="AI158" s="224" t="str">
        <f>IF(OR(I158="",DANE!CC152=0),"",DANE!CC152)</f>
        <v/>
      </c>
    </row>
    <row r="159" spans="1:35" s="36" customFormat="1" x14ac:dyDescent="0.2">
      <c r="A159" s="37">
        <f>DANE!C153</f>
        <v>145</v>
      </c>
      <c r="B159" s="74">
        <f t="shared" si="6"/>
        <v>145</v>
      </c>
      <c r="C159" s="167" t="str">
        <f>IF(OR(DANE!D153="",DANE!G153=0,DANE!R153=DANE!$A$33,DANE!R153=DANE!$A$34,DANE!R153=DANE!$A$35,DANE!R153=DANE!$A$36),"",DANE!D153)</f>
        <v/>
      </c>
      <c r="D159" s="169" t="str">
        <f>IF(C159="","",DANE!O153)</f>
        <v/>
      </c>
      <c r="E159" s="214" t="str">
        <f>IF(C159="","",DANE!W153)</f>
        <v/>
      </c>
      <c r="F159" s="215" t="str">
        <f>IF(C159="","",DANE!Y153)</f>
        <v/>
      </c>
      <c r="G159" s="226" t="str">
        <f>IF(C159="","",DANE!P153)</f>
        <v/>
      </c>
      <c r="H159" s="227" t="str">
        <f>IF(C159="","",DANE!Q153)</f>
        <v/>
      </c>
      <c r="I159" s="68" t="str">
        <f>IF(C159="","",DANE!AB153)</f>
        <v/>
      </c>
      <c r="J159" s="228" t="str">
        <f>IF(C159="","",DANE!AC153)</f>
        <v/>
      </c>
      <c r="K159" s="229" t="str">
        <f>IF(C159="","",DANE!AD153)</f>
        <v/>
      </c>
      <c r="L159" s="220" t="str">
        <f ca="1">IF(OR(C159="",DANE!AI153=""),"",DANE!AI153)</f>
        <v/>
      </c>
      <c r="M159" s="230" t="str">
        <f>IF(OR(C159="",DANE!AJ153=""),"",DANE!AJ153)</f>
        <v/>
      </c>
      <c r="N159" s="231" t="str">
        <f>IF(OR(C159="",DANE!AK153=""),"",DANE!AK153)</f>
        <v/>
      </c>
      <c r="O159" s="232" t="str">
        <f>IF(OR(C159="",DANE!AM153=0),"",DANE!AM153)</f>
        <v/>
      </c>
      <c r="P159" s="231" t="str">
        <f>IF(OR(C159="",DANE!AO153=""),"",DANE!AO153)</f>
        <v/>
      </c>
      <c r="Q159" s="233" t="str">
        <f>IF(OR(C159="",DANE!AQ153=0),"",DANE!AQ153)</f>
        <v/>
      </c>
      <c r="R159" s="234" t="str">
        <f>IF(OR(C159="",DANE!AS153=""),"",DANE!AS153)</f>
        <v/>
      </c>
      <c r="S159" s="233" t="str">
        <f>IF(OR(C159="",DANE!AU153=0),"",DANE!AU153)</f>
        <v/>
      </c>
      <c r="T159" s="225" t="str">
        <f>IF(OR(E159="",DANE!AW153=""),"",DANE!AW153)</f>
        <v/>
      </c>
      <c r="U159" s="224" t="str">
        <f>IF(OR(E159="",DANE!AY153=0),"",DANE!AY153)</f>
        <v/>
      </c>
      <c r="V159" s="231" t="str">
        <f>IF(OR(C159="",DANE!BC153=""),"",DANE!BC153)</f>
        <v/>
      </c>
      <c r="W159" s="233" t="str">
        <f>IF(OR(C159="",DANE!BE153=0),"",DANE!BE153)</f>
        <v/>
      </c>
      <c r="X159" s="231" t="str">
        <f>IF(OR(C159="",DANE!BG153=""),"",DANE!BG153)</f>
        <v/>
      </c>
      <c r="Y159" s="233" t="str">
        <f>IF(OR(C159="",DANE!BI153=0),"",DANE!BI153)</f>
        <v/>
      </c>
      <c r="Z159" s="222" t="str">
        <f>IF(OR(C159="",DANE!BK153=""),"",DANE!BK153)</f>
        <v/>
      </c>
      <c r="AA159" s="224" t="str">
        <f>IF(OR(C159="",DANE!BM153=0),"",DANE!BM153)</f>
        <v/>
      </c>
      <c r="AB159" s="225" t="str">
        <f>IF(OR(C159="",DANE!BO153=""),"",DANE!BO153)</f>
        <v/>
      </c>
      <c r="AC159" s="224" t="str">
        <f>IF(OR(C159="",DANE!BQ153=0),"",DANE!BQ153)</f>
        <v/>
      </c>
      <c r="AD159" s="222" t="str">
        <f>IF(OR(G159="",DANE!BS153=""),"",DANE!BS153)</f>
        <v/>
      </c>
      <c r="AE159" s="224" t="str">
        <f>IF(OR(G159="",DANE!BU153=0),"",DANE!BU153)</f>
        <v/>
      </c>
      <c r="AF159" s="225" t="str">
        <f>IF(OR(G159="",DANE!BW153=""),"",DANE!BW153)</f>
        <v/>
      </c>
      <c r="AG159" s="224" t="str">
        <f>IF(OR(G159="",DANE!BY153=0),"",DANE!BY153)</f>
        <v/>
      </c>
      <c r="AH159" s="225" t="str">
        <f>IF(OR(I159="",DANE!CA153=""),"",DANE!CA153)</f>
        <v/>
      </c>
      <c r="AI159" s="224" t="str">
        <f>IF(OR(I159="",DANE!CC153=0),"",DANE!CC153)</f>
        <v/>
      </c>
    </row>
    <row r="160" spans="1:35" s="36" customFormat="1" x14ac:dyDescent="0.2">
      <c r="A160" s="37">
        <f>DANE!C154</f>
        <v>146</v>
      </c>
      <c r="B160" s="74">
        <f t="shared" si="6"/>
        <v>146</v>
      </c>
      <c r="C160" s="167" t="str">
        <f>IF(OR(DANE!D154="",DANE!G154=0,DANE!R154=DANE!$A$33,DANE!R154=DANE!$A$34,DANE!R154=DANE!$A$35,DANE!R154=DANE!$A$36),"",DANE!D154)</f>
        <v/>
      </c>
      <c r="D160" s="169" t="str">
        <f>IF(C160="","",DANE!O154)</f>
        <v/>
      </c>
      <c r="E160" s="214" t="str">
        <f>IF(C160="","",DANE!W154)</f>
        <v/>
      </c>
      <c r="F160" s="215" t="str">
        <f>IF(C160="","",DANE!Y154)</f>
        <v/>
      </c>
      <c r="G160" s="226" t="str">
        <f>IF(C160="","",DANE!P154)</f>
        <v/>
      </c>
      <c r="H160" s="227" t="str">
        <f>IF(C160="","",DANE!Q154)</f>
        <v/>
      </c>
      <c r="I160" s="68" t="str">
        <f>IF(C160="","",DANE!AB154)</f>
        <v/>
      </c>
      <c r="J160" s="228" t="str">
        <f>IF(C160="","",DANE!AC154)</f>
        <v/>
      </c>
      <c r="K160" s="229" t="str">
        <f>IF(C160="","",DANE!AD154)</f>
        <v/>
      </c>
      <c r="L160" s="220" t="str">
        <f ca="1">IF(OR(C160="",DANE!AI154=""),"",DANE!AI154)</f>
        <v/>
      </c>
      <c r="M160" s="230" t="str">
        <f>IF(OR(C160="",DANE!AJ154=""),"",DANE!AJ154)</f>
        <v/>
      </c>
      <c r="N160" s="231" t="str">
        <f>IF(OR(C160="",DANE!AK154=""),"",DANE!AK154)</f>
        <v/>
      </c>
      <c r="O160" s="232" t="str">
        <f>IF(OR(C160="",DANE!AM154=0),"",DANE!AM154)</f>
        <v/>
      </c>
      <c r="P160" s="231" t="str">
        <f>IF(OR(C160="",DANE!AO154=""),"",DANE!AO154)</f>
        <v/>
      </c>
      <c r="Q160" s="233" t="str">
        <f>IF(OR(C160="",DANE!AQ154=0),"",DANE!AQ154)</f>
        <v/>
      </c>
      <c r="R160" s="234" t="str">
        <f>IF(OR(C160="",DANE!AS154=""),"",DANE!AS154)</f>
        <v/>
      </c>
      <c r="S160" s="233" t="str">
        <f>IF(OR(C160="",DANE!AU154=0),"",DANE!AU154)</f>
        <v/>
      </c>
      <c r="T160" s="225" t="str">
        <f>IF(OR(E160="",DANE!AW154=""),"",DANE!AW154)</f>
        <v/>
      </c>
      <c r="U160" s="224" t="str">
        <f>IF(OR(E160="",DANE!AY154=0),"",DANE!AY154)</f>
        <v/>
      </c>
      <c r="V160" s="231" t="str">
        <f>IF(OR(C160="",DANE!BC154=""),"",DANE!BC154)</f>
        <v/>
      </c>
      <c r="W160" s="233" t="str">
        <f>IF(OR(C160="",DANE!BE154=0),"",DANE!BE154)</f>
        <v/>
      </c>
      <c r="X160" s="231" t="str">
        <f>IF(OR(C160="",DANE!BG154=""),"",DANE!BG154)</f>
        <v/>
      </c>
      <c r="Y160" s="233" t="str">
        <f>IF(OR(C160="",DANE!BI154=0),"",DANE!BI154)</f>
        <v/>
      </c>
      <c r="Z160" s="222" t="str">
        <f>IF(OR(C160="",DANE!BK154=""),"",DANE!BK154)</f>
        <v/>
      </c>
      <c r="AA160" s="224" t="str">
        <f>IF(OR(C160="",DANE!BM154=0),"",DANE!BM154)</f>
        <v/>
      </c>
      <c r="AB160" s="225" t="str">
        <f>IF(OR(C160="",DANE!BO154=""),"",DANE!BO154)</f>
        <v/>
      </c>
      <c r="AC160" s="224" t="str">
        <f>IF(OR(C160="",DANE!BQ154=0),"",DANE!BQ154)</f>
        <v/>
      </c>
      <c r="AD160" s="222" t="str">
        <f>IF(OR(G160="",DANE!BS154=""),"",DANE!BS154)</f>
        <v/>
      </c>
      <c r="AE160" s="224" t="str">
        <f>IF(OR(G160="",DANE!BU154=0),"",DANE!BU154)</f>
        <v/>
      </c>
      <c r="AF160" s="225" t="str">
        <f>IF(OR(G160="",DANE!BW154=""),"",DANE!BW154)</f>
        <v/>
      </c>
      <c r="AG160" s="224" t="str">
        <f>IF(OR(G160="",DANE!BY154=0),"",DANE!BY154)</f>
        <v/>
      </c>
      <c r="AH160" s="225" t="str">
        <f>IF(OR(I160="",DANE!CA154=""),"",DANE!CA154)</f>
        <v/>
      </c>
      <c r="AI160" s="224" t="str">
        <f>IF(OR(I160="",DANE!CC154=0),"",DANE!CC154)</f>
        <v/>
      </c>
    </row>
    <row r="161" spans="1:35" s="36" customFormat="1" x14ac:dyDescent="0.2">
      <c r="A161" s="37">
        <f>DANE!C155</f>
        <v>147</v>
      </c>
      <c r="B161" s="74">
        <f t="shared" si="6"/>
        <v>147</v>
      </c>
      <c r="C161" s="167" t="str">
        <f>IF(OR(DANE!D155="",DANE!G155=0,DANE!R155=DANE!$A$33,DANE!R155=DANE!$A$34,DANE!R155=DANE!$A$35,DANE!R155=DANE!$A$36),"",DANE!D155)</f>
        <v/>
      </c>
      <c r="D161" s="169" t="str">
        <f>IF(C161="","",DANE!O155)</f>
        <v/>
      </c>
      <c r="E161" s="214" t="str">
        <f>IF(C161="","",DANE!W155)</f>
        <v/>
      </c>
      <c r="F161" s="215" t="str">
        <f>IF(C161="","",DANE!Y155)</f>
        <v/>
      </c>
      <c r="G161" s="226" t="str">
        <f>IF(C161="","",DANE!P155)</f>
        <v/>
      </c>
      <c r="H161" s="227" t="str">
        <f>IF(C161="","",DANE!Q155)</f>
        <v/>
      </c>
      <c r="I161" s="68" t="str">
        <f>IF(C161="","",DANE!AB155)</f>
        <v/>
      </c>
      <c r="J161" s="228" t="str">
        <f>IF(C161="","",DANE!AC155)</f>
        <v/>
      </c>
      <c r="K161" s="229" t="str">
        <f>IF(C161="","",DANE!AD155)</f>
        <v/>
      </c>
      <c r="L161" s="220" t="str">
        <f ca="1">IF(OR(C161="",DANE!AI155=""),"",DANE!AI155)</f>
        <v/>
      </c>
      <c r="M161" s="230" t="str">
        <f>IF(OR(C161="",DANE!AJ155=""),"",DANE!AJ155)</f>
        <v/>
      </c>
      <c r="N161" s="231" t="str">
        <f>IF(OR(C161="",DANE!AK155=""),"",DANE!AK155)</f>
        <v/>
      </c>
      <c r="O161" s="232" t="str">
        <f>IF(OR(C161="",DANE!AM155=0),"",DANE!AM155)</f>
        <v/>
      </c>
      <c r="P161" s="231" t="str">
        <f>IF(OR(C161="",DANE!AO155=""),"",DANE!AO155)</f>
        <v/>
      </c>
      <c r="Q161" s="233" t="str">
        <f>IF(OR(C161="",DANE!AQ155=0),"",DANE!AQ155)</f>
        <v/>
      </c>
      <c r="R161" s="234" t="str">
        <f>IF(OR(C161="",DANE!AS155=""),"",DANE!AS155)</f>
        <v/>
      </c>
      <c r="S161" s="233" t="str">
        <f>IF(OR(C161="",DANE!AU155=0),"",DANE!AU155)</f>
        <v/>
      </c>
      <c r="T161" s="225" t="str">
        <f>IF(OR(E161="",DANE!AW155=""),"",DANE!AW155)</f>
        <v/>
      </c>
      <c r="U161" s="224" t="str">
        <f>IF(OR(E161="",DANE!AY155=0),"",DANE!AY155)</f>
        <v/>
      </c>
      <c r="V161" s="231" t="str">
        <f>IF(OR(C161="",DANE!BC155=""),"",DANE!BC155)</f>
        <v/>
      </c>
      <c r="W161" s="233" t="str">
        <f>IF(OR(C161="",DANE!BE155=0),"",DANE!BE155)</f>
        <v/>
      </c>
      <c r="X161" s="231" t="str">
        <f>IF(OR(C161="",DANE!BG155=""),"",DANE!BG155)</f>
        <v/>
      </c>
      <c r="Y161" s="233" t="str">
        <f>IF(OR(C161="",DANE!BI155=0),"",DANE!BI155)</f>
        <v/>
      </c>
      <c r="Z161" s="222" t="str">
        <f>IF(OR(C161="",DANE!BK155=""),"",DANE!BK155)</f>
        <v/>
      </c>
      <c r="AA161" s="224" t="str">
        <f>IF(OR(C161="",DANE!BM155=0),"",DANE!BM155)</f>
        <v/>
      </c>
      <c r="AB161" s="225" t="str">
        <f>IF(OR(C161="",DANE!BO155=""),"",DANE!BO155)</f>
        <v/>
      </c>
      <c r="AC161" s="224" t="str">
        <f>IF(OR(C161="",DANE!BQ155=0),"",DANE!BQ155)</f>
        <v/>
      </c>
      <c r="AD161" s="222" t="str">
        <f>IF(OR(G161="",DANE!BS155=""),"",DANE!BS155)</f>
        <v/>
      </c>
      <c r="AE161" s="224" t="str">
        <f>IF(OR(G161="",DANE!BU155=0),"",DANE!BU155)</f>
        <v/>
      </c>
      <c r="AF161" s="225" t="str">
        <f>IF(OR(G161="",DANE!BW155=""),"",DANE!BW155)</f>
        <v/>
      </c>
      <c r="AG161" s="224" t="str">
        <f>IF(OR(G161="",DANE!BY155=0),"",DANE!BY155)</f>
        <v/>
      </c>
      <c r="AH161" s="225" t="str">
        <f>IF(OR(I161="",DANE!CA155=""),"",DANE!CA155)</f>
        <v/>
      </c>
      <c r="AI161" s="224" t="str">
        <f>IF(OR(I161="",DANE!CC155=0),"",DANE!CC155)</f>
        <v/>
      </c>
    </row>
    <row r="162" spans="1:35" s="36" customFormat="1" x14ac:dyDescent="0.2">
      <c r="A162" s="37">
        <f>DANE!C156</f>
        <v>148</v>
      </c>
      <c r="B162" s="74">
        <f t="shared" si="6"/>
        <v>148</v>
      </c>
      <c r="C162" s="167" t="str">
        <f>IF(OR(DANE!D156="",DANE!G156=0,DANE!R156=DANE!$A$33,DANE!R156=DANE!$A$34,DANE!R156=DANE!$A$35,DANE!R156=DANE!$A$36),"",DANE!D156)</f>
        <v/>
      </c>
      <c r="D162" s="169" t="str">
        <f>IF(C162="","",DANE!O156)</f>
        <v/>
      </c>
      <c r="E162" s="214" t="str">
        <f>IF(C162="","",DANE!W156)</f>
        <v/>
      </c>
      <c r="F162" s="215" t="str">
        <f>IF(C162="","",DANE!Y156)</f>
        <v/>
      </c>
      <c r="G162" s="226" t="str">
        <f>IF(C162="","",DANE!P156)</f>
        <v/>
      </c>
      <c r="H162" s="227" t="str">
        <f>IF(C162="","",DANE!Q156)</f>
        <v/>
      </c>
      <c r="I162" s="68" t="str">
        <f>IF(C162="","",DANE!AB156)</f>
        <v/>
      </c>
      <c r="J162" s="228" t="str">
        <f>IF(C162="","",DANE!AC156)</f>
        <v/>
      </c>
      <c r="K162" s="229" t="str">
        <f>IF(C162="","",DANE!AD156)</f>
        <v/>
      </c>
      <c r="L162" s="220" t="str">
        <f ca="1">IF(OR(C162="",DANE!AI156=""),"",DANE!AI156)</f>
        <v/>
      </c>
      <c r="M162" s="230" t="str">
        <f>IF(OR(C162="",DANE!AJ156=""),"",DANE!AJ156)</f>
        <v/>
      </c>
      <c r="N162" s="231" t="str">
        <f>IF(OR(C162="",DANE!AK156=""),"",DANE!AK156)</f>
        <v/>
      </c>
      <c r="O162" s="232" t="str">
        <f>IF(OR(C162="",DANE!AM156=0),"",DANE!AM156)</f>
        <v/>
      </c>
      <c r="P162" s="231" t="str">
        <f>IF(OR(C162="",DANE!AO156=""),"",DANE!AO156)</f>
        <v/>
      </c>
      <c r="Q162" s="233" t="str">
        <f>IF(OR(C162="",DANE!AQ156=0),"",DANE!AQ156)</f>
        <v/>
      </c>
      <c r="R162" s="234" t="str">
        <f>IF(OR(C162="",DANE!AS156=""),"",DANE!AS156)</f>
        <v/>
      </c>
      <c r="S162" s="233" t="str">
        <f>IF(OR(C162="",DANE!AU156=0),"",DANE!AU156)</f>
        <v/>
      </c>
      <c r="T162" s="225" t="str">
        <f>IF(OR(E162="",DANE!AW156=""),"",DANE!AW156)</f>
        <v/>
      </c>
      <c r="U162" s="224" t="str">
        <f>IF(OR(E162="",DANE!AY156=0),"",DANE!AY156)</f>
        <v/>
      </c>
      <c r="V162" s="231" t="str">
        <f>IF(OR(C162="",DANE!BC156=""),"",DANE!BC156)</f>
        <v/>
      </c>
      <c r="W162" s="233" t="str">
        <f>IF(OR(C162="",DANE!BE156=0),"",DANE!BE156)</f>
        <v/>
      </c>
      <c r="X162" s="231" t="str">
        <f>IF(OR(C162="",DANE!BG156=""),"",DANE!BG156)</f>
        <v/>
      </c>
      <c r="Y162" s="233" t="str">
        <f>IF(OR(C162="",DANE!BI156=0),"",DANE!BI156)</f>
        <v/>
      </c>
      <c r="Z162" s="222" t="str">
        <f>IF(OR(C162="",DANE!BK156=""),"",DANE!BK156)</f>
        <v/>
      </c>
      <c r="AA162" s="224" t="str">
        <f>IF(OR(C162="",DANE!BM156=0),"",DANE!BM156)</f>
        <v/>
      </c>
      <c r="AB162" s="225" t="str">
        <f>IF(OR(C162="",DANE!BO156=""),"",DANE!BO156)</f>
        <v/>
      </c>
      <c r="AC162" s="224" t="str">
        <f>IF(OR(C162="",DANE!BQ156=0),"",DANE!BQ156)</f>
        <v/>
      </c>
      <c r="AD162" s="222" t="str">
        <f>IF(OR(G162="",DANE!BS156=""),"",DANE!BS156)</f>
        <v/>
      </c>
      <c r="AE162" s="224" t="str">
        <f>IF(OR(G162="",DANE!BU156=0),"",DANE!BU156)</f>
        <v/>
      </c>
      <c r="AF162" s="225" t="str">
        <f>IF(OR(G162="",DANE!BW156=""),"",DANE!BW156)</f>
        <v/>
      </c>
      <c r="AG162" s="224" t="str">
        <f>IF(OR(G162="",DANE!BY156=0),"",DANE!BY156)</f>
        <v/>
      </c>
      <c r="AH162" s="225" t="str">
        <f>IF(OR(I162="",DANE!CA156=""),"",DANE!CA156)</f>
        <v/>
      </c>
      <c r="AI162" s="224" t="str">
        <f>IF(OR(I162="",DANE!CC156=0),"",DANE!CC156)</f>
        <v/>
      </c>
    </row>
    <row r="163" spans="1:35" s="36" customFormat="1" x14ac:dyDescent="0.2">
      <c r="A163" s="37">
        <f>DANE!C157</f>
        <v>149</v>
      </c>
      <c r="B163" s="74">
        <f t="shared" si="6"/>
        <v>149</v>
      </c>
      <c r="C163" s="167" t="str">
        <f>IF(OR(DANE!D157="",DANE!G157=0,DANE!R157=DANE!$A$33,DANE!R157=DANE!$A$34,DANE!R157=DANE!$A$35,DANE!R157=DANE!$A$36),"",DANE!D157)</f>
        <v/>
      </c>
      <c r="D163" s="169" t="str">
        <f>IF(C163="","",DANE!O157)</f>
        <v/>
      </c>
      <c r="E163" s="214" t="str">
        <f>IF(C163="","",DANE!W157)</f>
        <v/>
      </c>
      <c r="F163" s="215" t="str">
        <f>IF(C163="","",DANE!Y157)</f>
        <v/>
      </c>
      <c r="G163" s="226" t="str">
        <f>IF(C163="","",DANE!P157)</f>
        <v/>
      </c>
      <c r="H163" s="227" t="str">
        <f>IF(C163="","",DANE!Q157)</f>
        <v/>
      </c>
      <c r="I163" s="68" t="str">
        <f>IF(C163="","",DANE!AB157)</f>
        <v/>
      </c>
      <c r="J163" s="228" t="str">
        <f>IF(C163="","",DANE!AC157)</f>
        <v/>
      </c>
      <c r="K163" s="229" t="str">
        <f>IF(C163="","",DANE!AD157)</f>
        <v/>
      </c>
      <c r="L163" s="220" t="str">
        <f ca="1">IF(OR(C163="",DANE!AI157=""),"",DANE!AI157)</f>
        <v/>
      </c>
      <c r="M163" s="230" t="str">
        <f>IF(OR(C163="",DANE!AJ157=""),"",DANE!AJ157)</f>
        <v/>
      </c>
      <c r="N163" s="231" t="str">
        <f>IF(OR(C163="",DANE!AK157=""),"",DANE!AK157)</f>
        <v/>
      </c>
      <c r="O163" s="232" t="str">
        <f>IF(OR(C163="",DANE!AM157=0),"",DANE!AM157)</f>
        <v/>
      </c>
      <c r="P163" s="231" t="str">
        <f>IF(OR(C163="",DANE!AO157=""),"",DANE!AO157)</f>
        <v/>
      </c>
      <c r="Q163" s="233" t="str">
        <f>IF(OR(C163="",DANE!AQ157=0),"",DANE!AQ157)</f>
        <v/>
      </c>
      <c r="R163" s="234" t="str">
        <f>IF(OR(C163="",DANE!AS157=""),"",DANE!AS157)</f>
        <v/>
      </c>
      <c r="S163" s="233" t="str">
        <f>IF(OR(C163="",DANE!AU157=0),"",DANE!AU157)</f>
        <v/>
      </c>
      <c r="T163" s="225" t="str">
        <f>IF(OR(E163="",DANE!AW157=""),"",DANE!AW157)</f>
        <v/>
      </c>
      <c r="U163" s="224" t="str">
        <f>IF(OR(E163="",DANE!AY157=0),"",DANE!AY157)</f>
        <v/>
      </c>
      <c r="V163" s="231" t="str">
        <f>IF(OR(C163="",DANE!BC157=""),"",DANE!BC157)</f>
        <v/>
      </c>
      <c r="W163" s="233" t="str">
        <f>IF(OR(C163="",DANE!BE157=0),"",DANE!BE157)</f>
        <v/>
      </c>
      <c r="X163" s="231" t="str">
        <f>IF(OR(C163="",DANE!BG157=""),"",DANE!BG157)</f>
        <v/>
      </c>
      <c r="Y163" s="233" t="str">
        <f>IF(OR(C163="",DANE!BI157=0),"",DANE!BI157)</f>
        <v/>
      </c>
      <c r="Z163" s="222" t="str">
        <f>IF(OR(C163="",DANE!BK157=""),"",DANE!BK157)</f>
        <v/>
      </c>
      <c r="AA163" s="224" t="str">
        <f>IF(OR(C163="",DANE!BM157=0),"",DANE!BM157)</f>
        <v/>
      </c>
      <c r="AB163" s="225" t="str">
        <f>IF(OR(C163="",DANE!BO157=""),"",DANE!BO157)</f>
        <v/>
      </c>
      <c r="AC163" s="224" t="str">
        <f>IF(OR(C163="",DANE!BQ157=0),"",DANE!BQ157)</f>
        <v/>
      </c>
      <c r="AD163" s="222" t="str">
        <f>IF(OR(G163="",DANE!BS157=""),"",DANE!BS157)</f>
        <v/>
      </c>
      <c r="AE163" s="224" t="str">
        <f>IF(OR(G163="",DANE!BU157=0),"",DANE!BU157)</f>
        <v/>
      </c>
      <c r="AF163" s="225" t="str">
        <f>IF(OR(G163="",DANE!BW157=""),"",DANE!BW157)</f>
        <v/>
      </c>
      <c r="AG163" s="224" t="str">
        <f>IF(OR(G163="",DANE!BY157=0),"",DANE!BY157)</f>
        <v/>
      </c>
      <c r="AH163" s="225" t="str">
        <f>IF(OR(I163="",DANE!CA157=""),"",DANE!CA157)</f>
        <v/>
      </c>
      <c r="AI163" s="224" t="str">
        <f>IF(OR(I163="",DANE!CC157=0),"",DANE!CC157)</f>
        <v/>
      </c>
    </row>
    <row r="164" spans="1:35" s="36" customFormat="1" x14ac:dyDescent="0.2">
      <c r="A164" s="37">
        <f>DANE!C158</f>
        <v>150</v>
      </c>
      <c r="B164" s="74">
        <f t="shared" si="6"/>
        <v>150</v>
      </c>
      <c r="C164" s="167" t="str">
        <f>IF(OR(DANE!D158="",DANE!G158=0,DANE!R158=DANE!$A$33,DANE!R158=DANE!$A$34,DANE!R158=DANE!$A$35,DANE!R158=DANE!$A$36),"",DANE!D158)</f>
        <v/>
      </c>
      <c r="D164" s="169" t="str">
        <f>IF(C164="","",DANE!O158)</f>
        <v/>
      </c>
      <c r="E164" s="214" t="str">
        <f>IF(C164="","",DANE!W158)</f>
        <v/>
      </c>
      <c r="F164" s="215" t="str">
        <f>IF(C164="","",DANE!Y158)</f>
        <v/>
      </c>
      <c r="G164" s="226" t="str">
        <f>IF(C164="","",DANE!P158)</f>
        <v/>
      </c>
      <c r="H164" s="227" t="str">
        <f>IF(C164="","",DANE!Q158)</f>
        <v/>
      </c>
      <c r="I164" s="68" t="str">
        <f>IF(C164="","",DANE!AB158)</f>
        <v/>
      </c>
      <c r="J164" s="228" t="str">
        <f>IF(C164="","",DANE!AC158)</f>
        <v/>
      </c>
      <c r="K164" s="229" t="str">
        <f>IF(C164="","",DANE!AD158)</f>
        <v/>
      </c>
      <c r="L164" s="220" t="str">
        <f ca="1">IF(OR(C164="",DANE!AI158=""),"",DANE!AI158)</f>
        <v/>
      </c>
      <c r="M164" s="230" t="str">
        <f>IF(OR(C164="",DANE!AJ158=""),"",DANE!AJ158)</f>
        <v/>
      </c>
      <c r="N164" s="231" t="str">
        <f>IF(OR(C164="",DANE!AK158=""),"",DANE!AK158)</f>
        <v/>
      </c>
      <c r="O164" s="232" t="str">
        <f>IF(OR(C164="",DANE!AM158=0),"",DANE!AM158)</f>
        <v/>
      </c>
      <c r="P164" s="231" t="str">
        <f>IF(OR(C164="",DANE!AO158=""),"",DANE!AO158)</f>
        <v/>
      </c>
      <c r="Q164" s="233" t="str">
        <f>IF(OR(C164="",DANE!AQ158=0),"",DANE!AQ158)</f>
        <v/>
      </c>
      <c r="R164" s="234" t="str">
        <f>IF(OR(C164="",DANE!AS158=""),"",DANE!AS158)</f>
        <v/>
      </c>
      <c r="S164" s="233" t="str">
        <f>IF(OR(C164="",DANE!AU158=0),"",DANE!AU158)</f>
        <v/>
      </c>
      <c r="T164" s="225" t="str">
        <f>IF(OR(E164="",DANE!AW158=""),"",DANE!AW158)</f>
        <v/>
      </c>
      <c r="U164" s="224" t="str">
        <f>IF(OR(E164="",DANE!AY158=0),"",DANE!AY158)</f>
        <v/>
      </c>
      <c r="V164" s="231" t="str">
        <f>IF(OR(C164="",DANE!BC158=""),"",DANE!BC158)</f>
        <v/>
      </c>
      <c r="W164" s="233" t="str">
        <f>IF(OR(C164="",DANE!BE158=0),"",DANE!BE158)</f>
        <v/>
      </c>
      <c r="X164" s="231" t="str">
        <f>IF(OR(C164="",DANE!BG158=""),"",DANE!BG158)</f>
        <v/>
      </c>
      <c r="Y164" s="233" t="str">
        <f>IF(OR(C164="",DANE!BI158=0),"",DANE!BI158)</f>
        <v/>
      </c>
      <c r="Z164" s="222" t="str">
        <f>IF(OR(C164="",DANE!BK158=""),"",DANE!BK158)</f>
        <v/>
      </c>
      <c r="AA164" s="224" t="str">
        <f>IF(OR(C164="",DANE!BM158=0),"",DANE!BM158)</f>
        <v/>
      </c>
      <c r="AB164" s="225" t="str">
        <f>IF(OR(C164="",DANE!BO158=""),"",DANE!BO158)</f>
        <v/>
      </c>
      <c r="AC164" s="224" t="str">
        <f>IF(OR(C164="",DANE!BQ158=0),"",DANE!BQ158)</f>
        <v/>
      </c>
      <c r="AD164" s="222" t="str">
        <f>IF(OR(G164="",DANE!BS158=""),"",DANE!BS158)</f>
        <v/>
      </c>
      <c r="AE164" s="224" t="str">
        <f>IF(OR(G164="",DANE!BU158=0),"",DANE!BU158)</f>
        <v/>
      </c>
      <c r="AF164" s="225" t="str">
        <f>IF(OR(G164="",DANE!BW158=""),"",DANE!BW158)</f>
        <v/>
      </c>
      <c r="AG164" s="224" t="str">
        <f>IF(OR(G164="",DANE!BY158=0),"",DANE!BY158)</f>
        <v/>
      </c>
      <c r="AH164" s="225" t="str">
        <f>IF(OR(I164="",DANE!CA158=""),"",DANE!CA158)</f>
        <v/>
      </c>
      <c r="AI164" s="224" t="str">
        <f>IF(OR(I164="",DANE!CC158=0),"",DANE!CC158)</f>
        <v/>
      </c>
    </row>
    <row r="165" spans="1:35" x14ac:dyDescent="0.2">
      <c r="A165" s="48"/>
      <c r="B165" s="48"/>
      <c r="C165" s="44"/>
      <c r="D165" s="44"/>
      <c r="E165" s="44"/>
      <c r="F165" s="44"/>
      <c r="G165" s="44"/>
      <c r="H165" s="44"/>
      <c r="I165" s="49"/>
      <c r="J165" s="51"/>
      <c r="K165" s="51"/>
      <c r="L165" s="51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</row>
    <row r="166" spans="1:35" x14ac:dyDescent="0.2">
      <c r="J166" s="154"/>
      <c r="K166" s="154"/>
    </row>
    <row r="167" spans="1:35" x14ac:dyDescent="0.2">
      <c r="J167" s="154"/>
      <c r="K167" s="154"/>
    </row>
    <row r="168" spans="1:35" x14ac:dyDescent="0.2">
      <c r="J168" s="154"/>
      <c r="K168" s="154"/>
    </row>
    <row r="169" spans="1:35" x14ac:dyDescent="0.2">
      <c r="J169" s="154"/>
      <c r="K169" s="154"/>
    </row>
    <row r="170" spans="1:35" x14ac:dyDescent="0.2">
      <c r="J170" s="154"/>
      <c r="K170" s="154"/>
    </row>
    <row r="171" spans="1:35" x14ac:dyDescent="0.2">
      <c r="J171" s="154"/>
      <c r="K171" s="154"/>
    </row>
    <row r="172" spans="1:35" x14ac:dyDescent="0.2">
      <c r="J172" s="154"/>
      <c r="K172" s="154"/>
    </row>
    <row r="173" spans="1:35" x14ac:dyDescent="0.2">
      <c r="J173" s="154"/>
      <c r="K173" s="154"/>
    </row>
    <row r="174" spans="1:35" x14ac:dyDescent="0.2">
      <c r="J174" s="154"/>
      <c r="K174" s="154"/>
    </row>
    <row r="175" spans="1:35" x14ac:dyDescent="0.2">
      <c r="J175" s="154"/>
      <c r="K175" s="154"/>
    </row>
    <row r="176" spans="1:35" x14ac:dyDescent="0.2">
      <c r="J176" s="154"/>
      <c r="K176" s="154"/>
    </row>
    <row r="177" spans="10:11" x14ac:dyDescent="0.2">
      <c r="J177" s="154"/>
      <c r="K177" s="154"/>
    </row>
    <row r="178" spans="10:11" x14ac:dyDescent="0.2">
      <c r="J178" s="154"/>
      <c r="K178" s="154"/>
    </row>
    <row r="179" spans="10:11" x14ac:dyDescent="0.2">
      <c r="J179" s="154"/>
      <c r="K179" s="154"/>
    </row>
    <row r="180" spans="10:11" x14ac:dyDescent="0.2">
      <c r="J180" s="154"/>
      <c r="K180" s="154"/>
    </row>
    <row r="181" spans="10:11" x14ac:dyDescent="0.2">
      <c r="J181" s="154"/>
      <c r="K181" s="154"/>
    </row>
    <row r="182" spans="10:11" x14ac:dyDescent="0.2">
      <c r="J182" s="154"/>
      <c r="K182" s="154"/>
    </row>
    <row r="183" spans="10:11" x14ac:dyDescent="0.2">
      <c r="J183" s="154"/>
      <c r="K183" s="154"/>
    </row>
    <row r="184" spans="10:11" x14ac:dyDescent="0.2">
      <c r="J184" s="154"/>
      <c r="K184" s="154"/>
    </row>
    <row r="185" spans="10:11" x14ac:dyDescent="0.2">
      <c r="J185" s="154"/>
      <c r="K185" s="154"/>
    </row>
    <row r="186" spans="10:11" x14ac:dyDescent="0.2">
      <c r="J186" s="154"/>
      <c r="K186" s="154"/>
    </row>
    <row r="187" spans="10:11" x14ac:dyDescent="0.2">
      <c r="J187" s="154"/>
      <c r="K187" s="154"/>
    </row>
    <row r="188" spans="10:11" x14ac:dyDescent="0.2">
      <c r="J188" s="154"/>
      <c r="K188" s="154"/>
    </row>
    <row r="189" spans="10:11" x14ac:dyDescent="0.2">
      <c r="J189" s="154"/>
      <c r="K189" s="154"/>
    </row>
    <row r="190" spans="10:11" x14ac:dyDescent="0.2">
      <c r="J190" s="154"/>
      <c r="K190" s="154"/>
    </row>
    <row r="191" spans="10:11" x14ac:dyDescent="0.2">
      <c r="J191" s="154"/>
      <c r="K191" s="154"/>
    </row>
    <row r="192" spans="10:11" x14ac:dyDescent="0.2">
      <c r="J192" s="154"/>
      <c r="K192" s="154"/>
    </row>
    <row r="193" spans="10:11" x14ac:dyDescent="0.2">
      <c r="J193" s="154"/>
      <c r="K193" s="154"/>
    </row>
    <row r="194" spans="10:11" x14ac:dyDescent="0.2">
      <c r="J194" s="154"/>
      <c r="K194" s="154"/>
    </row>
    <row r="195" spans="10:11" x14ac:dyDescent="0.2">
      <c r="J195" s="154"/>
      <c r="K195" s="154"/>
    </row>
    <row r="196" spans="10:11" x14ac:dyDescent="0.2">
      <c r="J196" s="154"/>
      <c r="K196" s="154"/>
    </row>
    <row r="197" spans="10:11" x14ac:dyDescent="0.2">
      <c r="J197" s="154"/>
      <c r="K197" s="154"/>
    </row>
    <row r="198" spans="10:11" x14ac:dyDescent="0.2">
      <c r="J198" s="154"/>
      <c r="K198" s="154"/>
    </row>
    <row r="199" spans="10:11" x14ac:dyDescent="0.2">
      <c r="J199" s="154"/>
      <c r="K199" s="154"/>
    </row>
    <row r="200" spans="10:11" x14ac:dyDescent="0.2">
      <c r="J200" s="154"/>
      <c r="K200" s="154"/>
    </row>
    <row r="201" spans="10:11" x14ac:dyDescent="0.2">
      <c r="J201" s="154"/>
      <c r="K201" s="154"/>
    </row>
    <row r="202" spans="10:11" x14ac:dyDescent="0.2">
      <c r="J202" s="154"/>
      <c r="K202" s="154"/>
    </row>
    <row r="203" spans="10:11" x14ac:dyDescent="0.2">
      <c r="J203" s="154"/>
      <c r="K203" s="154"/>
    </row>
    <row r="204" spans="10:11" x14ac:dyDescent="0.2">
      <c r="J204" s="154"/>
      <c r="K204" s="154"/>
    </row>
    <row r="205" spans="10:11" x14ac:dyDescent="0.2">
      <c r="J205" s="154"/>
      <c r="K205" s="154"/>
    </row>
    <row r="206" spans="10:11" x14ac:dyDescent="0.2">
      <c r="J206" s="154"/>
      <c r="K206" s="154"/>
    </row>
    <row r="207" spans="10:11" x14ac:dyDescent="0.2">
      <c r="J207" s="154"/>
      <c r="K207" s="154"/>
    </row>
    <row r="208" spans="10:11" x14ac:dyDescent="0.2">
      <c r="J208" s="154"/>
      <c r="K208" s="154"/>
    </row>
    <row r="209" spans="10:11" x14ac:dyDescent="0.2">
      <c r="J209" s="154"/>
      <c r="K209" s="154"/>
    </row>
    <row r="210" spans="10:11" x14ac:dyDescent="0.2">
      <c r="J210" s="154"/>
      <c r="K210" s="154"/>
    </row>
    <row r="211" spans="10:11" x14ac:dyDescent="0.2">
      <c r="J211" s="154"/>
      <c r="K211" s="154"/>
    </row>
    <row r="212" spans="10:11" x14ac:dyDescent="0.2">
      <c r="J212" s="154"/>
      <c r="K212" s="154"/>
    </row>
    <row r="213" spans="10:11" x14ac:dyDescent="0.2">
      <c r="J213" s="154"/>
      <c r="K213" s="154"/>
    </row>
    <row r="214" spans="10:11" x14ac:dyDescent="0.2">
      <c r="J214" s="154"/>
      <c r="K214" s="154"/>
    </row>
    <row r="215" spans="10:11" x14ac:dyDescent="0.2">
      <c r="J215" s="154"/>
      <c r="K215" s="154"/>
    </row>
    <row r="216" spans="10:11" x14ac:dyDescent="0.2">
      <c r="J216" s="154"/>
      <c r="K216" s="154"/>
    </row>
    <row r="217" spans="10:11" x14ac:dyDescent="0.2">
      <c r="J217" s="154"/>
      <c r="K217" s="154"/>
    </row>
    <row r="218" spans="10:11" x14ac:dyDescent="0.2">
      <c r="J218" s="154"/>
      <c r="K218" s="154"/>
    </row>
    <row r="219" spans="10:11" x14ac:dyDescent="0.2">
      <c r="J219" s="154"/>
      <c r="K219" s="154"/>
    </row>
    <row r="220" spans="10:11" x14ac:dyDescent="0.2">
      <c r="J220" s="154"/>
      <c r="K220" s="154"/>
    </row>
    <row r="221" spans="10:11" x14ac:dyDescent="0.2">
      <c r="J221" s="154"/>
      <c r="K221" s="154"/>
    </row>
    <row r="222" spans="10:11" x14ac:dyDescent="0.2">
      <c r="J222" s="154"/>
      <c r="K222" s="154"/>
    </row>
    <row r="223" spans="10:11" x14ac:dyDescent="0.2">
      <c r="J223" s="154"/>
      <c r="K223" s="154"/>
    </row>
    <row r="224" spans="10:11" x14ac:dyDescent="0.2">
      <c r="J224" s="154"/>
      <c r="K224" s="154"/>
    </row>
    <row r="225" spans="10:11" x14ac:dyDescent="0.2">
      <c r="J225" s="154"/>
      <c r="K225" s="154"/>
    </row>
    <row r="226" spans="10:11" x14ac:dyDescent="0.2">
      <c r="J226" s="154"/>
      <c r="K226" s="154"/>
    </row>
    <row r="227" spans="10:11" x14ac:dyDescent="0.2">
      <c r="J227" s="154"/>
      <c r="K227" s="154"/>
    </row>
    <row r="228" spans="10:11" x14ac:dyDescent="0.2">
      <c r="J228" s="154"/>
      <c r="K228" s="154"/>
    </row>
    <row r="229" spans="10:11" x14ac:dyDescent="0.2">
      <c r="J229" s="154"/>
      <c r="K229" s="154"/>
    </row>
    <row r="230" spans="10:11" x14ac:dyDescent="0.2">
      <c r="J230" s="154"/>
      <c r="K230" s="154"/>
    </row>
    <row r="231" spans="10:11" x14ac:dyDescent="0.2">
      <c r="J231" s="154"/>
      <c r="K231" s="154"/>
    </row>
    <row r="232" spans="10:11" x14ac:dyDescent="0.2">
      <c r="J232" s="154"/>
      <c r="K232" s="154"/>
    </row>
    <row r="233" spans="10:11" x14ac:dyDescent="0.2">
      <c r="J233" s="154"/>
      <c r="K233" s="154"/>
    </row>
    <row r="234" spans="10:11" x14ac:dyDescent="0.2">
      <c r="J234" s="154"/>
      <c r="K234" s="154"/>
    </row>
    <row r="235" spans="10:11" x14ac:dyDescent="0.2">
      <c r="J235" s="154"/>
      <c r="K235" s="154"/>
    </row>
    <row r="236" spans="10:11" x14ac:dyDescent="0.2">
      <c r="J236" s="154"/>
      <c r="K236" s="154"/>
    </row>
    <row r="237" spans="10:11" x14ac:dyDescent="0.2">
      <c r="J237" s="154"/>
      <c r="K237" s="154"/>
    </row>
    <row r="238" spans="10:11" x14ac:dyDescent="0.2">
      <c r="J238" s="154"/>
      <c r="K238" s="154"/>
    </row>
    <row r="239" spans="10:11" x14ac:dyDescent="0.2">
      <c r="J239" s="154"/>
      <c r="K239" s="154"/>
    </row>
    <row r="240" spans="10:11" x14ac:dyDescent="0.2">
      <c r="J240" s="154"/>
      <c r="K240" s="154"/>
    </row>
    <row r="241" spans="10:11" x14ac:dyDescent="0.2">
      <c r="J241" s="154"/>
      <c r="K241" s="154"/>
    </row>
    <row r="242" spans="10:11" x14ac:dyDescent="0.2">
      <c r="J242" s="154"/>
      <c r="K242" s="154"/>
    </row>
    <row r="243" spans="10:11" x14ac:dyDescent="0.2">
      <c r="J243" s="154"/>
      <c r="K243" s="154"/>
    </row>
    <row r="244" spans="10:11" x14ac:dyDescent="0.2">
      <c r="J244" s="154"/>
      <c r="K244" s="154"/>
    </row>
    <row r="245" spans="10:11" x14ac:dyDescent="0.2">
      <c r="J245" s="154"/>
      <c r="K245" s="154"/>
    </row>
    <row r="246" spans="10:11" x14ac:dyDescent="0.2">
      <c r="J246" s="154"/>
      <c r="K246" s="154"/>
    </row>
    <row r="247" spans="10:11" x14ac:dyDescent="0.2">
      <c r="J247" s="154"/>
      <c r="K247" s="154"/>
    </row>
    <row r="248" spans="10:11" x14ac:dyDescent="0.2">
      <c r="J248" s="154"/>
      <c r="K248" s="154"/>
    </row>
    <row r="249" spans="10:11" x14ac:dyDescent="0.2">
      <c r="J249" s="154"/>
      <c r="K249" s="154"/>
    </row>
    <row r="250" spans="10:11" x14ac:dyDescent="0.2">
      <c r="J250" s="154"/>
      <c r="K250" s="154"/>
    </row>
    <row r="251" spans="10:11" x14ac:dyDescent="0.2">
      <c r="J251" s="154"/>
      <c r="K251" s="154"/>
    </row>
    <row r="252" spans="10:11" x14ac:dyDescent="0.2">
      <c r="J252" s="154"/>
      <c r="K252" s="154"/>
    </row>
    <row r="253" spans="10:11" x14ac:dyDescent="0.2">
      <c r="J253" s="154"/>
      <c r="K253" s="154"/>
    </row>
    <row r="254" spans="10:11" x14ac:dyDescent="0.2">
      <c r="J254" s="154"/>
      <c r="K254" s="154"/>
    </row>
    <row r="255" spans="10:11" x14ac:dyDescent="0.2">
      <c r="J255" s="154"/>
      <c r="K255" s="154"/>
    </row>
    <row r="256" spans="10:11" x14ac:dyDescent="0.2">
      <c r="J256" s="154"/>
      <c r="K256" s="154"/>
    </row>
    <row r="257" spans="10:11" x14ac:dyDescent="0.2">
      <c r="J257" s="154"/>
      <c r="K257" s="154"/>
    </row>
    <row r="258" spans="10:11" x14ac:dyDescent="0.2">
      <c r="J258" s="154"/>
      <c r="K258" s="154"/>
    </row>
    <row r="259" spans="10:11" x14ac:dyDescent="0.2">
      <c r="J259" s="154"/>
      <c r="K259" s="154"/>
    </row>
    <row r="260" spans="10:11" x14ac:dyDescent="0.2">
      <c r="J260" s="154"/>
      <c r="K260" s="154"/>
    </row>
    <row r="261" spans="10:11" x14ac:dyDescent="0.2">
      <c r="J261" s="154"/>
      <c r="K261" s="154"/>
    </row>
    <row r="262" spans="10:11" x14ac:dyDescent="0.2">
      <c r="J262" s="154"/>
      <c r="K262" s="154"/>
    </row>
    <row r="263" spans="10:11" x14ac:dyDescent="0.2">
      <c r="J263" s="154"/>
      <c r="K263" s="154"/>
    </row>
    <row r="264" spans="10:11" x14ac:dyDescent="0.2">
      <c r="J264" s="154"/>
      <c r="K264" s="154"/>
    </row>
    <row r="265" spans="10:11" x14ac:dyDescent="0.2">
      <c r="J265" s="154"/>
      <c r="K265" s="154"/>
    </row>
    <row r="266" spans="10:11" x14ac:dyDescent="0.2">
      <c r="J266" s="154"/>
      <c r="K266" s="154"/>
    </row>
    <row r="267" spans="10:11" x14ac:dyDescent="0.2">
      <c r="J267" s="154"/>
      <c r="K267" s="154"/>
    </row>
    <row r="268" spans="10:11" x14ac:dyDescent="0.2">
      <c r="J268" s="154"/>
      <c r="K268" s="154"/>
    </row>
    <row r="269" spans="10:11" x14ac:dyDescent="0.2">
      <c r="J269" s="154"/>
      <c r="K269" s="154"/>
    </row>
    <row r="270" spans="10:11" x14ac:dyDescent="0.2">
      <c r="J270" s="154"/>
      <c r="K270" s="154"/>
    </row>
    <row r="271" spans="10:11" x14ac:dyDescent="0.2">
      <c r="J271" s="154"/>
      <c r="K271" s="154"/>
    </row>
    <row r="272" spans="10:11" x14ac:dyDescent="0.2">
      <c r="J272" s="154"/>
      <c r="K272" s="154"/>
    </row>
    <row r="273" spans="10:11" x14ac:dyDescent="0.2">
      <c r="J273" s="154"/>
      <c r="K273" s="154"/>
    </row>
    <row r="274" spans="10:11" x14ac:dyDescent="0.2">
      <c r="J274" s="154"/>
      <c r="K274" s="154"/>
    </row>
    <row r="275" spans="10:11" x14ac:dyDescent="0.2">
      <c r="J275" s="154"/>
      <c r="K275" s="154"/>
    </row>
    <row r="276" spans="10:11" x14ac:dyDescent="0.2">
      <c r="J276" s="154"/>
      <c r="K276" s="154"/>
    </row>
    <row r="277" spans="10:11" x14ac:dyDescent="0.2">
      <c r="J277" s="154"/>
      <c r="K277" s="154"/>
    </row>
    <row r="278" spans="10:11" x14ac:dyDescent="0.2">
      <c r="J278" s="154"/>
      <c r="K278" s="154"/>
    </row>
    <row r="279" spans="10:11" x14ac:dyDescent="0.2">
      <c r="J279" s="154"/>
      <c r="K279" s="154"/>
    </row>
    <row r="280" spans="10:11" x14ac:dyDescent="0.2">
      <c r="J280" s="154"/>
      <c r="K280" s="154"/>
    </row>
    <row r="281" spans="10:11" x14ac:dyDescent="0.2">
      <c r="J281" s="154"/>
      <c r="K281" s="154"/>
    </row>
    <row r="282" spans="10:11" x14ac:dyDescent="0.2">
      <c r="J282" s="154"/>
      <c r="K282" s="154"/>
    </row>
    <row r="283" spans="10:11" x14ac:dyDescent="0.2">
      <c r="J283" s="154"/>
      <c r="K283" s="154"/>
    </row>
    <row r="284" spans="10:11" x14ac:dyDescent="0.2">
      <c r="J284" s="154"/>
      <c r="K284" s="154"/>
    </row>
    <row r="285" spans="10:11" x14ac:dyDescent="0.2">
      <c r="J285" s="154"/>
      <c r="K285" s="154"/>
    </row>
    <row r="286" spans="10:11" x14ac:dyDescent="0.2">
      <c r="J286" s="154"/>
      <c r="K286" s="154"/>
    </row>
    <row r="287" spans="10:11" x14ac:dyDescent="0.2">
      <c r="J287" s="154"/>
      <c r="K287" s="154"/>
    </row>
    <row r="288" spans="10:11" x14ac:dyDescent="0.2">
      <c r="J288" s="154"/>
      <c r="K288" s="154"/>
    </row>
    <row r="289" spans="10:11" x14ac:dyDescent="0.2">
      <c r="J289" s="154"/>
      <c r="K289" s="154"/>
    </row>
    <row r="290" spans="10:11" x14ac:dyDescent="0.2">
      <c r="J290" s="154"/>
      <c r="K290" s="154"/>
    </row>
    <row r="291" spans="10:11" x14ac:dyDescent="0.2">
      <c r="J291" s="154"/>
      <c r="K291" s="154"/>
    </row>
    <row r="292" spans="10:11" x14ac:dyDescent="0.2">
      <c r="J292" s="154"/>
      <c r="K292" s="154"/>
    </row>
    <row r="293" spans="10:11" x14ac:dyDescent="0.2">
      <c r="J293" s="154"/>
      <c r="K293" s="154"/>
    </row>
    <row r="294" spans="10:11" x14ac:dyDescent="0.2">
      <c r="J294" s="154"/>
      <c r="K294" s="154"/>
    </row>
    <row r="295" spans="10:11" x14ac:dyDescent="0.2">
      <c r="J295" s="154"/>
      <c r="K295" s="154"/>
    </row>
    <row r="296" spans="10:11" x14ac:dyDescent="0.2">
      <c r="J296" s="154"/>
      <c r="K296" s="154"/>
    </row>
    <row r="297" spans="10:11" x14ac:dyDescent="0.2">
      <c r="J297" s="154"/>
      <c r="K297" s="154"/>
    </row>
    <row r="298" spans="10:11" x14ac:dyDescent="0.2">
      <c r="J298" s="154"/>
      <c r="K298" s="154"/>
    </row>
    <row r="299" spans="10:11" x14ac:dyDescent="0.2">
      <c r="J299" s="154"/>
      <c r="K299" s="154"/>
    </row>
    <row r="300" spans="10:11" x14ac:dyDescent="0.2">
      <c r="J300" s="154"/>
      <c r="K300" s="154"/>
    </row>
    <row r="301" spans="10:11" x14ac:dyDescent="0.2">
      <c r="J301" s="154"/>
      <c r="K301" s="154"/>
    </row>
    <row r="302" spans="10:11" x14ac:dyDescent="0.2">
      <c r="J302" s="154"/>
      <c r="K302" s="154"/>
    </row>
    <row r="303" spans="10:11" x14ac:dyDescent="0.2">
      <c r="J303" s="154"/>
      <c r="K303" s="154"/>
    </row>
    <row r="304" spans="10:11" x14ac:dyDescent="0.2">
      <c r="J304" s="154"/>
      <c r="K304" s="154"/>
    </row>
    <row r="305" spans="10:11" x14ac:dyDescent="0.2">
      <c r="J305" s="154"/>
      <c r="K305" s="154"/>
    </row>
    <row r="306" spans="10:11" x14ac:dyDescent="0.2">
      <c r="J306" s="154"/>
      <c r="K306" s="154"/>
    </row>
    <row r="307" spans="10:11" x14ac:dyDescent="0.2">
      <c r="J307" s="154"/>
      <c r="K307" s="154"/>
    </row>
    <row r="308" spans="10:11" x14ac:dyDescent="0.2">
      <c r="J308" s="154"/>
      <c r="K308" s="154"/>
    </row>
    <row r="309" spans="10:11" x14ac:dyDescent="0.2">
      <c r="J309" s="154"/>
      <c r="K309" s="154"/>
    </row>
    <row r="310" spans="10:11" x14ac:dyDescent="0.2">
      <c r="J310" s="154"/>
      <c r="K310" s="154"/>
    </row>
    <row r="311" spans="10:11" x14ac:dyDescent="0.2">
      <c r="J311" s="154"/>
      <c r="K311" s="154"/>
    </row>
    <row r="312" spans="10:11" x14ac:dyDescent="0.2">
      <c r="J312" s="154"/>
      <c r="K312" s="154"/>
    </row>
    <row r="313" spans="10:11" x14ac:dyDescent="0.2">
      <c r="J313" s="154"/>
      <c r="K313" s="154"/>
    </row>
    <row r="314" spans="10:11" x14ac:dyDescent="0.2">
      <c r="J314" s="154"/>
      <c r="K314" s="154"/>
    </row>
    <row r="315" spans="10:11" x14ac:dyDescent="0.2">
      <c r="J315" s="154"/>
      <c r="K315" s="154"/>
    </row>
    <row r="316" spans="10:11" x14ac:dyDescent="0.2">
      <c r="J316" s="154"/>
      <c r="K316" s="154"/>
    </row>
    <row r="317" spans="10:11" x14ac:dyDescent="0.2">
      <c r="J317" s="154"/>
      <c r="K317" s="154"/>
    </row>
    <row r="318" spans="10:11" x14ac:dyDescent="0.2">
      <c r="J318" s="154"/>
      <c r="K318" s="154"/>
    </row>
    <row r="319" spans="10:11" x14ac:dyDescent="0.2">
      <c r="J319" s="154"/>
      <c r="K319" s="154"/>
    </row>
    <row r="320" spans="10:11" x14ac:dyDescent="0.2">
      <c r="J320" s="154"/>
      <c r="K320" s="154"/>
    </row>
    <row r="321" spans="10:11" x14ac:dyDescent="0.2">
      <c r="J321" s="154"/>
      <c r="K321" s="154"/>
    </row>
    <row r="322" spans="10:11" x14ac:dyDescent="0.2">
      <c r="J322" s="154"/>
      <c r="K322" s="154"/>
    </row>
    <row r="323" spans="10:11" x14ac:dyDescent="0.2">
      <c r="J323" s="154"/>
      <c r="K323" s="154"/>
    </row>
    <row r="324" spans="10:11" x14ac:dyDescent="0.2">
      <c r="J324" s="154"/>
      <c r="K324" s="154"/>
    </row>
    <row r="325" spans="10:11" x14ac:dyDescent="0.2">
      <c r="J325" s="154"/>
      <c r="K325" s="154"/>
    </row>
    <row r="326" spans="10:11" x14ac:dyDescent="0.2">
      <c r="J326" s="154"/>
      <c r="K326" s="154"/>
    </row>
    <row r="327" spans="10:11" x14ac:dyDescent="0.2">
      <c r="J327" s="154"/>
      <c r="K327" s="154"/>
    </row>
    <row r="328" spans="10:11" x14ac:dyDescent="0.2">
      <c r="J328" s="154"/>
      <c r="K328" s="154"/>
    </row>
    <row r="329" spans="10:11" x14ac:dyDescent="0.2">
      <c r="J329" s="154"/>
      <c r="K329" s="154"/>
    </row>
    <row r="330" spans="10:11" x14ac:dyDescent="0.2">
      <c r="J330" s="154"/>
      <c r="K330" s="154"/>
    </row>
    <row r="331" spans="10:11" x14ac:dyDescent="0.2">
      <c r="J331" s="154"/>
      <c r="K331" s="154"/>
    </row>
    <row r="332" spans="10:11" x14ac:dyDescent="0.2">
      <c r="J332" s="154"/>
      <c r="K332" s="154"/>
    </row>
    <row r="333" spans="10:11" x14ac:dyDescent="0.2">
      <c r="J333" s="154"/>
      <c r="K333" s="154"/>
    </row>
    <row r="334" spans="10:11" x14ac:dyDescent="0.2">
      <c r="J334" s="154"/>
      <c r="K334" s="154"/>
    </row>
    <row r="335" spans="10:11" x14ac:dyDescent="0.2">
      <c r="J335" s="154"/>
      <c r="K335" s="154"/>
    </row>
    <row r="336" spans="10:11" x14ac:dyDescent="0.2">
      <c r="J336" s="154"/>
      <c r="K336" s="154"/>
    </row>
    <row r="337" spans="10:11" x14ac:dyDescent="0.2">
      <c r="J337" s="154"/>
      <c r="K337" s="154"/>
    </row>
    <row r="338" spans="10:11" x14ac:dyDescent="0.2">
      <c r="J338" s="154"/>
      <c r="K338" s="154"/>
    </row>
    <row r="339" spans="10:11" x14ac:dyDescent="0.2">
      <c r="J339" s="154"/>
      <c r="K339" s="154"/>
    </row>
    <row r="340" spans="10:11" x14ac:dyDescent="0.2">
      <c r="J340" s="154"/>
      <c r="K340" s="154"/>
    </row>
    <row r="341" spans="10:11" x14ac:dyDescent="0.2">
      <c r="J341" s="154"/>
      <c r="K341" s="154"/>
    </row>
    <row r="342" spans="10:11" x14ac:dyDescent="0.2">
      <c r="J342" s="154"/>
      <c r="K342" s="154"/>
    </row>
    <row r="343" spans="10:11" x14ac:dyDescent="0.2">
      <c r="J343" s="154"/>
      <c r="K343" s="154"/>
    </row>
    <row r="344" spans="10:11" x14ac:dyDescent="0.2">
      <c r="J344" s="154"/>
      <c r="K344" s="154"/>
    </row>
    <row r="345" spans="10:11" x14ac:dyDescent="0.2">
      <c r="J345" s="154"/>
      <c r="K345" s="154"/>
    </row>
    <row r="346" spans="10:11" x14ac:dyDescent="0.2">
      <c r="J346" s="154"/>
      <c r="K346" s="154"/>
    </row>
    <row r="347" spans="10:11" x14ac:dyDescent="0.2">
      <c r="J347" s="154"/>
      <c r="K347" s="154"/>
    </row>
    <row r="348" spans="10:11" x14ac:dyDescent="0.2">
      <c r="J348" s="154"/>
      <c r="K348" s="154"/>
    </row>
    <row r="349" spans="10:11" x14ac:dyDescent="0.2">
      <c r="J349" s="154"/>
      <c r="K349" s="154"/>
    </row>
    <row r="350" spans="10:11" x14ac:dyDescent="0.2">
      <c r="J350" s="154"/>
      <c r="K350" s="154"/>
    </row>
    <row r="351" spans="10:11" x14ac:dyDescent="0.2">
      <c r="J351" s="154"/>
      <c r="K351" s="154"/>
    </row>
    <row r="352" spans="10:11" x14ac:dyDescent="0.2">
      <c r="J352" s="154"/>
      <c r="K352" s="154"/>
    </row>
    <row r="353" spans="10:11" x14ac:dyDescent="0.2">
      <c r="J353" s="154"/>
      <c r="K353" s="154"/>
    </row>
    <row r="354" spans="10:11" x14ac:dyDescent="0.2">
      <c r="J354" s="154"/>
      <c r="K354" s="154"/>
    </row>
    <row r="355" spans="10:11" x14ac:dyDescent="0.2">
      <c r="J355" s="154"/>
      <c r="K355" s="154"/>
    </row>
    <row r="356" spans="10:11" x14ac:dyDescent="0.2">
      <c r="J356" s="154"/>
      <c r="K356" s="154"/>
    </row>
    <row r="357" spans="10:11" x14ac:dyDescent="0.2">
      <c r="J357" s="154"/>
      <c r="K357" s="154"/>
    </row>
    <row r="358" spans="10:11" x14ac:dyDescent="0.2">
      <c r="J358" s="154"/>
      <c r="K358" s="154"/>
    </row>
    <row r="359" spans="10:11" x14ac:dyDescent="0.2">
      <c r="J359" s="154"/>
      <c r="K359" s="154"/>
    </row>
    <row r="360" spans="10:11" x14ac:dyDescent="0.2">
      <c r="J360" s="154"/>
      <c r="K360" s="154"/>
    </row>
    <row r="361" spans="10:11" x14ac:dyDescent="0.2">
      <c r="J361" s="154"/>
      <c r="K361" s="154"/>
    </row>
    <row r="362" spans="10:11" x14ac:dyDescent="0.2">
      <c r="J362" s="154"/>
      <c r="K362" s="154"/>
    </row>
    <row r="363" spans="10:11" x14ac:dyDescent="0.2">
      <c r="J363" s="154"/>
      <c r="K363" s="154"/>
    </row>
    <row r="364" spans="10:11" x14ac:dyDescent="0.2">
      <c r="J364" s="154"/>
      <c r="K364" s="154"/>
    </row>
    <row r="365" spans="10:11" x14ac:dyDescent="0.2">
      <c r="J365" s="154"/>
      <c r="K365" s="154"/>
    </row>
    <row r="366" spans="10:11" x14ac:dyDescent="0.2">
      <c r="J366" s="154"/>
      <c r="K366" s="154"/>
    </row>
    <row r="367" spans="10:11" x14ac:dyDescent="0.2">
      <c r="J367" s="154"/>
      <c r="K367" s="154"/>
    </row>
    <row r="368" spans="10:11" x14ac:dyDescent="0.2">
      <c r="J368" s="154"/>
      <c r="K368" s="154"/>
    </row>
    <row r="369" spans="10:11" x14ac:dyDescent="0.2">
      <c r="J369" s="154"/>
      <c r="K369" s="154"/>
    </row>
    <row r="370" spans="10:11" x14ac:dyDescent="0.2">
      <c r="J370" s="154"/>
      <c r="K370" s="154"/>
    </row>
    <row r="371" spans="10:11" x14ac:dyDescent="0.2">
      <c r="J371" s="154"/>
      <c r="K371" s="154"/>
    </row>
    <row r="372" spans="10:11" x14ac:dyDescent="0.2">
      <c r="J372" s="154"/>
      <c r="K372" s="154"/>
    </row>
    <row r="373" spans="10:11" x14ac:dyDescent="0.2">
      <c r="J373" s="154"/>
      <c r="K373" s="154"/>
    </row>
    <row r="374" spans="10:11" x14ac:dyDescent="0.2">
      <c r="J374" s="154"/>
      <c r="K374" s="154"/>
    </row>
    <row r="375" spans="10:11" x14ac:dyDescent="0.2">
      <c r="J375" s="154"/>
      <c r="K375" s="154"/>
    </row>
    <row r="376" spans="10:11" x14ac:dyDescent="0.2">
      <c r="J376" s="154"/>
      <c r="K376" s="154"/>
    </row>
    <row r="377" spans="10:11" x14ac:dyDescent="0.2">
      <c r="J377" s="154"/>
      <c r="K377" s="154"/>
    </row>
    <row r="378" spans="10:11" x14ac:dyDescent="0.2">
      <c r="J378" s="154"/>
      <c r="K378" s="154"/>
    </row>
    <row r="379" spans="10:11" x14ac:dyDescent="0.2">
      <c r="J379" s="154"/>
      <c r="K379" s="154"/>
    </row>
    <row r="380" spans="10:11" x14ac:dyDescent="0.2">
      <c r="J380" s="154"/>
      <c r="K380" s="154"/>
    </row>
    <row r="381" spans="10:11" x14ac:dyDescent="0.2">
      <c r="J381" s="154"/>
      <c r="K381" s="154"/>
    </row>
    <row r="382" spans="10:11" x14ac:dyDescent="0.2">
      <c r="J382" s="154"/>
      <c r="K382" s="154"/>
    </row>
    <row r="383" spans="10:11" x14ac:dyDescent="0.2">
      <c r="J383" s="154"/>
      <c r="K383" s="154"/>
    </row>
    <row r="384" spans="10:11" x14ac:dyDescent="0.2">
      <c r="J384" s="154"/>
      <c r="K384" s="154"/>
    </row>
    <row r="385" spans="10:11" x14ac:dyDescent="0.2">
      <c r="J385" s="154"/>
      <c r="K385" s="154"/>
    </row>
    <row r="386" spans="10:11" x14ac:dyDescent="0.2">
      <c r="J386" s="154"/>
      <c r="K386" s="154"/>
    </row>
    <row r="387" spans="10:11" x14ac:dyDescent="0.2">
      <c r="J387" s="154"/>
      <c r="K387" s="154"/>
    </row>
    <row r="388" spans="10:11" x14ac:dyDescent="0.2">
      <c r="J388" s="154"/>
      <c r="K388" s="154"/>
    </row>
    <row r="389" spans="10:11" x14ac:dyDescent="0.2">
      <c r="J389" s="154"/>
      <c r="K389" s="154"/>
    </row>
    <row r="390" spans="10:11" x14ac:dyDescent="0.2">
      <c r="J390" s="154"/>
      <c r="K390" s="154"/>
    </row>
    <row r="391" spans="10:11" x14ac:dyDescent="0.2">
      <c r="J391" s="154"/>
      <c r="K391" s="154"/>
    </row>
    <row r="392" spans="10:11" x14ac:dyDescent="0.2">
      <c r="J392" s="154"/>
      <c r="K392" s="154"/>
    </row>
    <row r="393" spans="10:11" x14ac:dyDescent="0.2">
      <c r="J393" s="154"/>
      <c r="K393" s="154"/>
    </row>
    <row r="394" spans="10:11" x14ac:dyDescent="0.2">
      <c r="J394" s="154"/>
      <c r="K394" s="154"/>
    </row>
    <row r="395" spans="10:11" x14ac:dyDescent="0.2">
      <c r="J395" s="154"/>
      <c r="K395" s="154"/>
    </row>
    <row r="396" spans="10:11" x14ac:dyDescent="0.2">
      <c r="J396" s="154"/>
      <c r="K396" s="154"/>
    </row>
    <row r="397" spans="10:11" x14ac:dyDescent="0.2">
      <c r="J397" s="154"/>
      <c r="K397" s="154"/>
    </row>
    <row r="398" spans="10:11" x14ac:dyDescent="0.2">
      <c r="J398" s="154"/>
      <c r="K398" s="154"/>
    </row>
    <row r="399" spans="10:11" x14ac:dyDescent="0.2">
      <c r="J399" s="154"/>
      <c r="K399" s="154"/>
    </row>
    <row r="400" spans="10:11" x14ac:dyDescent="0.2">
      <c r="J400" s="154"/>
      <c r="K400" s="154"/>
    </row>
    <row r="401" spans="10:11" x14ac:dyDescent="0.2">
      <c r="J401" s="154"/>
      <c r="K401" s="154"/>
    </row>
    <row r="402" spans="10:11" x14ac:dyDescent="0.2">
      <c r="J402" s="154"/>
      <c r="K402" s="154"/>
    </row>
    <row r="403" spans="10:11" x14ac:dyDescent="0.2">
      <c r="J403" s="154"/>
      <c r="K403" s="154"/>
    </row>
    <row r="404" spans="10:11" x14ac:dyDescent="0.2">
      <c r="J404" s="154"/>
      <c r="K404" s="154"/>
    </row>
    <row r="405" spans="10:11" x14ac:dyDescent="0.2">
      <c r="J405" s="154"/>
      <c r="K405" s="154"/>
    </row>
    <row r="406" spans="10:11" x14ac:dyDescent="0.2">
      <c r="J406" s="154"/>
      <c r="K406" s="154"/>
    </row>
    <row r="407" spans="10:11" x14ac:dyDescent="0.2">
      <c r="J407" s="154"/>
      <c r="K407" s="154"/>
    </row>
    <row r="408" spans="10:11" x14ac:dyDescent="0.2">
      <c r="J408" s="154"/>
      <c r="K408" s="154"/>
    </row>
    <row r="409" spans="10:11" x14ac:dyDescent="0.2">
      <c r="J409" s="154"/>
      <c r="K409" s="154"/>
    </row>
    <row r="410" spans="10:11" x14ac:dyDescent="0.2">
      <c r="J410" s="154"/>
      <c r="K410" s="154"/>
    </row>
    <row r="411" spans="10:11" x14ac:dyDescent="0.2">
      <c r="J411" s="154"/>
      <c r="K411" s="154"/>
    </row>
    <row r="412" spans="10:11" x14ac:dyDescent="0.2">
      <c r="J412" s="154"/>
      <c r="K412" s="154"/>
    </row>
    <row r="413" spans="10:11" x14ac:dyDescent="0.2">
      <c r="J413" s="154"/>
      <c r="K413" s="154"/>
    </row>
    <row r="414" spans="10:11" x14ac:dyDescent="0.2">
      <c r="J414" s="154"/>
      <c r="K414" s="154"/>
    </row>
    <row r="415" spans="10:11" x14ac:dyDescent="0.2">
      <c r="J415" s="154"/>
      <c r="K415" s="154"/>
    </row>
    <row r="416" spans="10:11" x14ac:dyDescent="0.2">
      <c r="J416" s="154"/>
      <c r="K416" s="154"/>
    </row>
    <row r="417" spans="10:11" x14ac:dyDescent="0.2">
      <c r="J417" s="154"/>
      <c r="K417" s="154"/>
    </row>
    <row r="418" spans="10:11" x14ac:dyDescent="0.2">
      <c r="J418" s="154"/>
      <c r="K418" s="154"/>
    </row>
    <row r="419" spans="10:11" x14ac:dyDescent="0.2">
      <c r="J419" s="154"/>
      <c r="K419" s="154"/>
    </row>
    <row r="420" spans="10:11" x14ac:dyDescent="0.2">
      <c r="J420" s="154"/>
      <c r="K420" s="154"/>
    </row>
    <row r="421" spans="10:11" x14ac:dyDescent="0.2">
      <c r="J421" s="154"/>
      <c r="K421" s="154"/>
    </row>
    <row r="422" spans="10:11" x14ac:dyDescent="0.2">
      <c r="J422" s="154"/>
      <c r="K422" s="154"/>
    </row>
    <row r="423" spans="10:11" x14ac:dyDescent="0.2">
      <c r="J423" s="154"/>
      <c r="K423" s="154"/>
    </row>
    <row r="424" spans="10:11" x14ac:dyDescent="0.2">
      <c r="J424" s="154"/>
      <c r="K424" s="154"/>
    </row>
    <row r="425" spans="10:11" x14ac:dyDescent="0.2">
      <c r="J425" s="154"/>
      <c r="K425" s="154"/>
    </row>
    <row r="426" spans="10:11" x14ac:dyDescent="0.2">
      <c r="J426" s="154"/>
      <c r="K426" s="154"/>
    </row>
    <row r="427" spans="10:11" x14ac:dyDescent="0.2">
      <c r="J427" s="154"/>
      <c r="K427" s="154"/>
    </row>
    <row r="428" spans="10:11" x14ac:dyDescent="0.2">
      <c r="J428" s="154"/>
      <c r="K428" s="154"/>
    </row>
    <row r="429" spans="10:11" x14ac:dyDescent="0.2">
      <c r="J429" s="154"/>
      <c r="K429" s="154"/>
    </row>
    <row r="430" spans="10:11" x14ac:dyDescent="0.2">
      <c r="J430" s="154"/>
      <c r="K430" s="154"/>
    </row>
    <row r="431" spans="10:11" x14ac:dyDescent="0.2">
      <c r="J431" s="154"/>
      <c r="K431" s="154"/>
    </row>
    <row r="432" spans="10:11" x14ac:dyDescent="0.2">
      <c r="J432" s="154"/>
      <c r="K432" s="154"/>
    </row>
    <row r="433" spans="10:11" x14ac:dyDescent="0.2">
      <c r="J433" s="154"/>
      <c r="K433" s="154"/>
    </row>
    <row r="434" spans="10:11" x14ac:dyDescent="0.2">
      <c r="J434" s="154"/>
      <c r="K434" s="154"/>
    </row>
    <row r="435" spans="10:11" x14ac:dyDescent="0.2">
      <c r="J435" s="154"/>
      <c r="K435" s="154"/>
    </row>
    <row r="436" spans="10:11" x14ac:dyDescent="0.2">
      <c r="J436" s="154"/>
      <c r="K436" s="154"/>
    </row>
    <row r="437" spans="10:11" x14ac:dyDescent="0.2">
      <c r="J437" s="154"/>
      <c r="K437" s="154"/>
    </row>
    <row r="438" spans="10:11" x14ac:dyDescent="0.2">
      <c r="J438" s="154"/>
      <c r="K438" s="154"/>
    </row>
    <row r="439" spans="10:11" x14ac:dyDescent="0.2">
      <c r="J439" s="154"/>
      <c r="K439" s="154"/>
    </row>
    <row r="440" spans="10:11" x14ac:dyDescent="0.2">
      <c r="J440" s="154"/>
      <c r="K440" s="154"/>
    </row>
    <row r="441" spans="10:11" x14ac:dyDescent="0.2">
      <c r="J441" s="154"/>
      <c r="K441" s="154"/>
    </row>
    <row r="442" spans="10:11" x14ac:dyDescent="0.2">
      <c r="J442" s="154"/>
      <c r="K442" s="154"/>
    </row>
    <row r="443" spans="10:11" x14ac:dyDescent="0.2">
      <c r="J443" s="154"/>
      <c r="K443" s="154"/>
    </row>
    <row r="444" spans="10:11" x14ac:dyDescent="0.2">
      <c r="J444" s="154"/>
      <c r="K444" s="154"/>
    </row>
    <row r="445" spans="10:11" x14ac:dyDescent="0.2">
      <c r="J445" s="154"/>
      <c r="K445" s="154"/>
    </row>
    <row r="446" spans="10:11" x14ac:dyDescent="0.2">
      <c r="J446" s="154"/>
      <c r="K446" s="154"/>
    </row>
    <row r="447" spans="10:11" x14ac:dyDescent="0.2">
      <c r="J447" s="154"/>
      <c r="K447" s="154"/>
    </row>
    <row r="448" spans="10:11" x14ac:dyDescent="0.2">
      <c r="J448" s="154"/>
      <c r="K448" s="154"/>
    </row>
    <row r="449" spans="10:11" x14ac:dyDescent="0.2">
      <c r="J449" s="154"/>
      <c r="K449" s="154"/>
    </row>
    <row r="450" spans="10:11" x14ac:dyDescent="0.2">
      <c r="J450" s="154"/>
      <c r="K450" s="154"/>
    </row>
    <row r="451" spans="10:11" x14ac:dyDescent="0.2">
      <c r="J451" s="154"/>
      <c r="K451" s="154"/>
    </row>
    <row r="452" spans="10:11" x14ac:dyDescent="0.2">
      <c r="J452" s="154"/>
      <c r="K452" s="154"/>
    </row>
    <row r="453" spans="10:11" x14ac:dyDescent="0.2">
      <c r="J453" s="154"/>
      <c r="K453" s="154"/>
    </row>
    <row r="454" spans="10:11" x14ac:dyDescent="0.2">
      <c r="J454" s="154"/>
      <c r="K454" s="154"/>
    </row>
    <row r="455" spans="10:11" x14ac:dyDescent="0.2">
      <c r="J455" s="154"/>
      <c r="K455" s="154"/>
    </row>
    <row r="456" spans="10:11" x14ac:dyDescent="0.2">
      <c r="J456" s="154"/>
      <c r="K456" s="154"/>
    </row>
    <row r="457" spans="10:11" x14ac:dyDescent="0.2">
      <c r="J457" s="154"/>
      <c r="K457" s="154"/>
    </row>
    <row r="458" spans="10:11" x14ac:dyDescent="0.2">
      <c r="J458" s="154"/>
      <c r="K458" s="154"/>
    </row>
    <row r="459" spans="10:11" x14ac:dyDescent="0.2">
      <c r="J459" s="154"/>
      <c r="K459" s="154"/>
    </row>
    <row r="460" spans="10:11" x14ac:dyDescent="0.2">
      <c r="J460" s="154"/>
      <c r="K460" s="154"/>
    </row>
    <row r="461" spans="10:11" x14ac:dyDescent="0.2">
      <c r="J461" s="154"/>
      <c r="K461" s="154"/>
    </row>
    <row r="462" spans="10:11" x14ac:dyDescent="0.2">
      <c r="J462" s="154"/>
      <c r="K462" s="154"/>
    </row>
    <row r="463" spans="10:11" x14ac:dyDescent="0.2">
      <c r="J463" s="154"/>
      <c r="K463" s="154"/>
    </row>
    <row r="464" spans="10:11" x14ac:dyDescent="0.2">
      <c r="J464" s="154"/>
      <c r="K464" s="154"/>
    </row>
    <row r="465" spans="10:11" x14ac:dyDescent="0.2">
      <c r="J465" s="154"/>
      <c r="K465" s="154"/>
    </row>
    <row r="466" spans="10:11" x14ac:dyDescent="0.2">
      <c r="J466" s="154"/>
      <c r="K466" s="154"/>
    </row>
    <row r="467" spans="10:11" x14ac:dyDescent="0.2">
      <c r="J467" s="154"/>
      <c r="K467" s="154"/>
    </row>
    <row r="468" spans="10:11" x14ac:dyDescent="0.2">
      <c r="J468" s="154"/>
      <c r="K468" s="154"/>
    </row>
    <row r="469" spans="10:11" x14ac:dyDescent="0.2">
      <c r="J469" s="154"/>
      <c r="K469" s="154"/>
    </row>
    <row r="470" spans="10:11" x14ac:dyDescent="0.2">
      <c r="J470" s="154"/>
      <c r="K470" s="154"/>
    </row>
    <row r="471" spans="10:11" x14ac:dyDescent="0.2">
      <c r="J471" s="154"/>
      <c r="K471" s="154"/>
    </row>
    <row r="472" spans="10:11" x14ac:dyDescent="0.2">
      <c r="J472" s="154"/>
      <c r="K472" s="154"/>
    </row>
    <row r="473" spans="10:11" x14ac:dyDescent="0.2">
      <c r="J473" s="154"/>
      <c r="K473" s="154"/>
    </row>
    <row r="474" spans="10:11" x14ac:dyDescent="0.2">
      <c r="J474" s="154"/>
      <c r="K474" s="154"/>
    </row>
    <row r="475" spans="10:11" x14ac:dyDescent="0.2">
      <c r="J475" s="154"/>
      <c r="K475" s="154"/>
    </row>
    <row r="476" spans="10:11" x14ac:dyDescent="0.2">
      <c r="J476" s="154"/>
      <c r="K476" s="154"/>
    </row>
    <row r="477" spans="10:11" x14ac:dyDescent="0.2">
      <c r="J477" s="154"/>
      <c r="K477" s="154"/>
    </row>
    <row r="478" spans="10:11" x14ac:dyDescent="0.2">
      <c r="J478" s="154"/>
      <c r="K478" s="154"/>
    </row>
    <row r="479" spans="10:11" x14ac:dyDescent="0.2">
      <c r="J479" s="154"/>
      <c r="K479" s="154"/>
    </row>
    <row r="480" spans="10:11" x14ac:dyDescent="0.2">
      <c r="J480" s="154"/>
      <c r="K480" s="154"/>
    </row>
    <row r="481" spans="10:11" x14ac:dyDescent="0.2">
      <c r="J481" s="154"/>
      <c r="K481" s="154"/>
    </row>
    <row r="482" spans="10:11" x14ac:dyDescent="0.2">
      <c r="J482" s="154"/>
      <c r="K482" s="154"/>
    </row>
    <row r="483" spans="10:11" x14ac:dyDescent="0.2">
      <c r="J483" s="154"/>
      <c r="K483" s="154"/>
    </row>
    <row r="484" spans="10:11" x14ac:dyDescent="0.2">
      <c r="J484" s="154"/>
      <c r="K484" s="154"/>
    </row>
    <row r="485" spans="10:11" x14ac:dyDescent="0.2">
      <c r="J485" s="154"/>
      <c r="K485" s="154"/>
    </row>
    <row r="486" spans="10:11" x14ac:dyDescent="0.2">
      <c r="J486" s="154"/>
      <c r="K486" s="154"/>
    </row>
    <row r="487" spans="10:11" x14ac:dyDescent="0.2">
      <c r="J487" s="154"/>
      <c r="K487" s="154"/>
    </row>
    <row r="488" spans="10:11" x14ac:dyDescent="0.2">
      <c r="J488" s="154"/>
      <c r="K488" s="154"/>
    </row>
    <row r="489" spans="10:11" x14ac:dyDescent="0.2">
      <c r="J489" s="154"/>
      <c r="K489" s="154"/>
    </row>
    <row r="490" spans="10:11" x14ac:dyDescent="0.2">
      <c r="J490" s="154"/>
      <c r="K490" s="154"/>
    </row>
    <row r="491" spans="10:11" x14ac:dyDescent="0.2">
      <c r="J491" s="154"/>
      <c r="K491" s="154"/>
    </row>
    <row r="492" spans="10:11" x14ac:dyDescent="0.2">
      <c r="J492" s="154"/>
      <c r="K492" s="154"/>
    </row>
  </sheetData>
  <sheetProtection sheet="1" formatCells="0" formatColumns="0" formatRows="0" sort="0"/>
  <dataConsolidate/>
  <mergeCells count="42">
    <mergeCell ref="Z11:AA11"/>
    <mergeCell ref="G10:H11"/>
    <mergeCell ref="J10:M10"/>
    <mergeCell ref="A10:A12"/>
    <mergeCell ref="D10:D12"/>
    <mergeCell ref="C10:C12"/>
    <mergeCell ref="B10:B12"/>
    <mergeCell ref="L11:L12"/>
    <mergeCell ref="M11:M12"/>
    <mergeCell ref="R11:S11"/>
    <mergeCell ref="V11:W11"/>
    <mergeCell ref="T11:U11"/>
    <mergeCell ref="T10:U10"/>
    <mergeCell ref="X11:Y11"/>
    <mergeCell ref="B1:Q1"/>
    <mergeCell ref="AF10:AG10"/>
    <mergeCell ref="AB10:AC10"/>
    <mergeCell ref="AD10:AE10"/>
    <mergeCell ref="B9:C9"/>
    <mergeCell ref="P5:Q5"/>
    <mergeCell ref="P9:Q9"/>
    <mergeCell ref="P8:Q8"/>
    <mergeCell ref="F8:O8"/>
    <mergeCell ref="D8:E8"/>
    <mergeCell ref="Z10:AA10"/>
    <mergeCell ref="X10:Y10"/>
    <mergeCell ref="AF11:AG11"/>
    <mergeCell ref="AH11:AI11"/>
    <mergeCell ref="V10:W10"/>
    <mergeCell ref="R10:S10"/>
    <mergeCell ref="D5:N5"/>
    <mergeCell ref="D7:N7"/>
    <mergeCell ref="P11:Q11"/>
    <mergeCell ref="N11:O11"/>
    <mergeCell ref="N10:Q10"/>
    <mergeCell ref="J11:K11"/>
    <mergeCell ref="AB11:AC11"/>
    <mergeCell ref="AD11:AE11"/>
    <mergeCell ref="E10:E12"/>
    <mergeCell ref="F10:F12"/>
    <mergeCell ref="AH10:AI10"/>
    <mergeCell ref="I10:I12"/>
  </mergeCells>
  <phoneticPr fontId="15" type="noConversion"/>
  <dataValidations count="1">
    <dataValidation type="decimal" allowBlank="1" showInputMessage="1" showErrorMessage="1" errorTitle="BŁĘDNE DANE" error="Wpisujesz za dużą ilość godzin w tygodniu" sqref="G15:G164">
      <formula1>0</formula1>
      <formula2>60</formula2>
    </dataValidation>
  </dataValidations>
  <printOptions horizontalCentered="1"/>
  <pageMargins left="0.23622047244094491" right="0.19685039370078741" top="0.23622047244094491" bottom="0.6692913385826772" header="0.23622047244094491" footer="0.15748031496062992"/>
  <pageSetup paperSize="9" fitToHeight="0" orientation="landscape" r:id="rId1"/>
  <headerFooter>
    <oddFooter>&amp;LStrona &amp;P&amp;R&amp;Ypieczątka podpis dyrektora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4" name="Button 10">
              <controlPr locked="0" defaultSize="0" print="0" autoFill="0" autoPict="0" macro="[0]!funkcyjny_4">
                <anchor>
                  <from>
                    <xdr:col>2</xdr:col>
                    <xdr:colOff>962025</xdr:colOff>
                    <xdr:row>0</xdr:row>
                    <xdr:rowOff>228600</xdr:rowOff>
                  </from>
                  <to>
                    <xdr:col>3</xdr:col>
                    <xdr:colOff>276225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Button 11">
              <controlPr locked="0" defaultSize="0" print="0" autoFill="0" autoPict="0" macro="[0]!funkcyjny_3">
                <anchor>
                  <from>
                    <xdr:col>2</xdr:col>
                    <xdr:colOff>152400</xdr:colOff>
                    <xdr:row>0</xdr:row>
                    <xdr:rowOff>228600</xdr:rowOff>
                  </from>
                  <to>
                    <xdr:col>2</xdr:col>
                    <xdr:colOff>933450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6" name="Button 12">
              <controlPr locked="0" defaultSize="0" print="0" autoFill="0" autoPict="0" macro="[0]!warunki_pracy_3">
                <anchor>
                  <from>
                    <xdr:col>7</xdr:col>
                    <xdr:colOff>209550</xdr:colOff>
                    <xdr:row>0</xdr:row>
                    <xdr:rowOff>228600</xdr:rowOff>
                  </from>
                  <to>
                    <xdr:col>9</xdr:col>
                    <xdr:colOff>171450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7" name="Button 13">
              <controlPr locked="0" defaultSize="0" print="0" autoFill="0" autoPict="0" macro="[0]!warunki_pracy_1">
                <anchor>
                  <from>
                    <xdr:col>4</xdr:col>
                    <xdr:colOff>361950</xdr:colOff>
                    <xdr:row>0</xdr:row>
                    <xdr:rowOff>228600</xdr:rowOff>
                  </from>
                  <to>
                    <xdr:col>5</xdr:col>
                    <xdr:colOff>447675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8" name="Button 14">
              <controlPr locked="0" defaultSize="0" print="0" autoFill="0" autoPict="0" macro="[0]!warunki_pracy_2">
                <anchor>
                  <from>
                    <xdr:col>5</xdr:col>
                    <xdr:colOff>504825</xdr:colOff>
                    <xdr:row>0</xdr:row>
                    <xdr:rowOff>228600</xdr:rowOff>
                  </from>
                  <to>
                    <xdr:col>7</xdr:col>
                    <xdr:colOff>161925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9" name="Button 15">
              <controlPr locked="0" defaultSize="0" print="0" autoFill="0" autoPict="0" macro="[0]!warunki_pracy_5">
                <anchor>
                  <from>
                    <xdr:col>11</xdr:col>
                    <xdr:colOff>123825</xdr:colOff>
                    <xdr:row>0</xdr:row>
                    <xdr:rowOff>228600</xdr:rowOff>
                  </from>
                  <to>
                    <xdr:col>12</xdr:col>
                    <xdr:colOff>323850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0" name="Button 16">
              <controlPr locked="0" defaultSize="0" print="0" autoFill="0" autoPict="0" macro="[0]!warunki_pracy_4">
                <anchor>
                  <from>
                    <xdr:col>9</xdr:col>
                    <xdr:colOff>209550</xdr:colOff>
                    <xdr:row>0</xdr:row>
                    <xdr:rowOff>228600</xdr:rowOff>
                  </from>
                  <to>
                    <xdr:col>11</xdr:col>
                    <xdr:colOff>85725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1" name="Button 17">
              <controlPr locked="0" defaultSize="0" print="0" autoFill="0" autoPict="0" macro="[0]!warunki_pracy_6">
                <anchor>
                  <from>
                    <xdr:col>12</xdr:col>
                    <xdr:colOff>390525</xdr:colOff>
                    <xdr:row>0</xdr:row>
                    <xdr:rowOff>228600</xdr:rowOff>
                  </from>
                  <to>
                    <xdr:col>14</xdr:col>
                    <xdr:colOff>409575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2" name="Button 18">
              <controlPr locked="0" defaultSize="0" print="0" autoFill="0" autoPict="0" macro="[0]!warunki_pracy_7">
                <anchor>
                  <from>
                    <xdr:col>14</xdr:col>
                    <xdr:colOff>466725</xdr:colOff>
                    <xdr:row>0</xdr:row>
                    <xdr:rowOff>228600</xdr:rowOff>
                  </from>
                  <to>
                    <xdr:col>16</xdr:col>
                    <xdr:colOff>438150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3" tint="0.59999389629810485"/>
    <pageSetUpPr fitToPage="1"/>
  </sheetPr>
  <dimension ref="A1:W181"/>
  <sheetViews>
    <sheetView topLeftCell="B1" zoomScaleNormal="100" workbookViewId="0">
      <selection activeCell="O17" sqref="O17"/>
    </sheetView>
  </sheetViews>
  <sheetFormatPr defaultRowHeight="12.75" x14ac:dyDescent="0.2"/>
  <cols>
    <col min="1" max="1" width="25" style="18" hidden="1" customWidth="1"/>
    <col min="2" max="2" width="4" style="18" customWidth="1"/>
    <col min="3" max="3" width="27.28515625" style="18" customWidth="1"/>
    <col min="4" max="5" width="12.5703125" style="18" hidden="1" customWidth="1"/>
    <col min="6" max="6" width="23.85546875" style="18" bestFit="1" customWidth="1"/>
    <col min="7" max="7" width="9.140625" style="18"/>
    <col min="8" max="8" width="6.85546875" style="18" customWidth="1"/>
    <col min="9" max="9" width="10.42578125" style="18" bestFit="1" customWidth="1"/>
    <col min="10" max="10" width="8.42578125" style="18" customWidth="1"/>
    <col min="11" max="11" width="9.140625" style="18" bestFit="1" customWidth="1"/>
    <col min="12" max="12" width="8.28515625" style="18" bestFit="1" customWidth="1"/>
    <col min="13" max="13" width="9.7109375" style="18" customWidth="1"/>
    <col min="14" max="14" width="6.7109375" style="18" customWidth="1"/>
    <col min="15" max="16" width="7.28515625" style="18" customWidth="1"/>
    <col min="17" max="17" width="10.7109375" style="18" customWidth="1"/>
    <col min="18" max="18" width="10.140625" style="18" bestFit="1" customWidth="1"/>
    <col min="19" max="19" width="32.5703125" style="18" customWidth="1"/>
    <col min="20" max="23" width="25.7109375" style="18" hidden="1" customWidth="1"/>
    <col min="24" max="25" width="9.7109375" style="18" customWidth="1"/>
    <col min="26" max="26" width="10.7109375" style="18" customWidth="1"/>
    <col min="27" max="16384" width="9.140625" style="18"/>
  </cols>
  <sheetData>
    <row r="1" spans="1:20" ht="0.75" customHeight="1" x14ac:dyDescent="0.2">
      <c r="A1" s="282">
        <v>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66" t="s">
        <v>61</v>
      </c>
      <c r="R1" s="366" t="s">
        <v>62</v>
      </c>
      <c r="S1" s="366"/>
    </row>
    <row r="2" spans="1:20" ht="9" customHeight="1" x14ac:dyDescent="0.2">
      <c r="B2" s="328"/>
      <c r="C2" s="328"/>
      <c r="D2" s="328"/>
      <c r="E2" s="328"/>
      <c r="F2" s="328"/>
      <c r="Q2" s="418" t="s">
        <v>225</v>
      </c>
      <c r="R2" s="417">
        <f ca="1">TODAY()</f>
        <v>42649</v>
      </c>
      <c r="S2" s="363"/>
      <c r="T2" s="235"/>
    </row>
    <row r="3" spans="1:20" ht="9" customHeight="1" x14ac:dyDescent="0.2">
      <c r="B3" s="328"/>
      <c r="C3" s="416" t="s">
        <v>213</v>
      </c>
      <c r="D3" s="328"/>
      <c r="E3" s="328"/>
      <c r="F3" s="328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235"/>
    </row>
    <row r="4" spans="1:20" ht="9" customHeight="1" thickBot="1" x14ac:dyDescent="0.25">
      <c r="B4" s="328"/>
      <c r="C4" s="328"/>
      <c r="D4" s="328"/>
      <c r="E4" s="328"/>
      <c r="F4" s="328"/>
      <c r="G4" s="363" t="str">
        <f ca="1">IF(ROUND(G8+G9,4)=ROUND(SUM(G32:G181),4),"OK","BŁĄD")</f>
        <v>OK</v>
      </c>
      <c r="H4" s="363" t="str">
        <f>IF(H8+H9=COUNT(G32:G181),"OK","BŁĄD")</f>
        <v>OK</v>
      </c>
      <c r="I4" s="363" t="str">
        <f>IF(ROUND(I7,2)=ROUND(SUM(I32:I181),2),"OK","BŁĄD")</f>
        <v>OK</v>
      </c>
      <c r="J4" s="363" t="str">
        <f>IF(SUM(I32:I181)=0,"",IF(ROUND(SUM(K32:K181)/SUM(I32:I181),2)=ROUND(J7,2),"OK","BŁĄD"))</f>
        <v/>
      </c>
      <c r="K4" s="363" t="str">
        <f t="shared" ref="K4:P4" si="0">IF(ROUND(K7,2)=ROUND(SUM(K32:K181),2),"OK","BŁĄD")</f>
        <v>OK</v>
      </c>
      <c r="L4" s="363" t="str">
        <f t="shared" si="0"/>
        <v>OK</v>
      </c>
      <c r="M4" s="363" t="str">
        <f t="shared" si="0"/>
        <v>OK</v>
      </c>
      <c r="N4" s="363" t="str">
        <f t="shared" si="0"/>
        <v>OK</v>
      </c>
      <c r="O4" s="363" t="str">
        <f t="shared" si="0"/>
        <v>OK</v>
      </c>
      <c r="P4" s="363" t="str">
        <f t="shared" si="0"/>
        <v>OK</v>
      </c>
      <c r="Q4" s="363" t="str">
        <f>IF(ROUND(Q7,2)=ROUND(SUM(M32:M181)+SUM(N32:N181)+SUM(P32:P181)+SUM(I32:I181)+(DANE!$AB$3)*I8+1000,2),"OK","BŁĄD")</f>
        <v>OK</v>
      </c>
      <c r="R4" s="363" t="str">
        <f>IF((SUM(G32:G181)-G13)=0,"",IF(ROUND(R7,2)=ROUND((SUM(I32:I181))/(SUM(G32:G181)-G13),2),"OK","BŁĄD"))</f>
        <v/>
      </c>
      <c r="S4" s="363"/>
      <c r="T4" s="235"/>
    </row>
    <row r="5" spans="1:20" ht="24" customHeight="1" x14ac:dyDescent="0.2">
      <c r="B5" s="236"/>
      <c r="C5" s="651" t="str">
        <f>DANE!N1</f>
        <v>Specjalny Ośrodek Szkolno - Wychowawczy nr 1</v>
      </c>
      <c r="D5" s="237"/>
      <c r="E5" s="238"/>
      <c r="F5" s="660" t="s">
        <v>91</v>
      </c>
      <c r="G5" s="639" t="s">
        <v>88</v>
      </c>
      <c r="H5" s="662" t="s">
        <v>222</v>
      </c>
      <c r="I5" s="639" t="s">
        <v>89</v>
      </c>
      <c r="J5" s="657" t="str">
        <f>J30</f>
        <v>Dodatek za staż pracy</v>
      </c>
      <c r="K5" s="658"/>
      <c r="L5" s="658"/>
      <c r="M5" s="659"/>
      <c r="N5" s="639" t="s">
        <v>160</v>
      </c>
      <c r="O5" s="639" t="s">
        <v>159</v>
      </c>
      <c r="P5" s="639" t="s">
        <v>90</v>
      </c>
      <c r="Q5" s="639" t="s">
        <v>161</v>
      </c>
      <c r="R5" s="637" t="s">
        <v>163</v>
      </c>
      <c r="S5" s="343"/>
      <c r="T5" s="341"/>
    </row>
    <row r="6" spans="1:20" ht="25.5" customHeight="1" thickBot="1" x14ac:dyDescent="0.25">
      <c r="B6" s="236"/>
      <c r="C6" s="652"/>
      <c r="E6" s="239"/>
      <c r="F6" s="661"/>
      <c r="G6" s="640"/>
      <c r="H6" s="640"/>
      <c r="I6" s="640"/>
      <c r="J6" s="431" t="s">
        <v>125</v>
      </c>
      <c r="K6" s="432" t="s">
        <v>84</v>
      </c>
      <c r="L6" s="432" t="s">
        <v>133</v>
      </c>
      <c r="M6" s="433" t="s">
        <v>60</v>
      </c>
      <c r="N6" s="641"/>
      <c r="O6" s="641"/>
      <c r="P6" s="640"/>
      <c r="Q6" s="640"/>
      <c r="R6" s="638"/>
      <c r="S6" s="343"/>
      <c r="T6" s="342"/>
    </row>
    <row r="7" spans="1:20" ht="20.100000000000001" customHeight="1" thickTop="1" x14ac:dyDescent="0.2">
      <c r="B7" s="236"/>
      <c r="C7" s="652"/>
      <c r="E7" s="239"/>
      <c r="F7" s="435" t="s">
        <v>229</v>
      </c>
      <c r="G7" s="436">
        <f ca="1">SUM(G8,G10)</f>
        <v>0</v>
      </c>
      <c r="H7" s="437">
        <f>SUM(H8,H10)</f>
        <v>0</v>
      </c>
      <c r="I7" s="438">
        <f>SUM(I8,I10)</f>
        <v>0</v>
      </c>
      <c r="J7" s="439">
        <f>IF(I7=0,0,K7/I7)</f>
        <v>0</v>
      </c>
      <c r="K7" s="440">
        <f t="shared" ref="K7:Q7" si="1">SUM(K8:K10)</f>
        <v>0</v>
      </c>
      <c r="L7" s="441">
        <f t="shared" si="1"/>
        <v>0</v>
      </c>
      <c r="M7" s="442">
        <f t="shared" si="1"/>
        <v>0</v>
      </c>
      <c r="N7" s="443">
        <f t="shared" si="1"/>
        <v>0</v>
      </c>
      <c r="O7" s="443">
        <f t="shared" si="1"/>
        <v>0</v>
      </c>
      <c r="P7" s="443">
        <f t="shared" si="1"/>
        <v>0</v>
      </c>
      <c r="Q7" s="444">
        <f t="shared" si="1"/>
        <v>1000</v>
      </c>
      <c r="R7" s="445">
        <f ca="1">IF(G7=0,0,I7/G7)</f>
        <v>0</v>
      </c>
      <c r="S7" s="258"/>
      <c r="T7" s="339"/>
    </row>
    <row r="8" spans="1:20" ht="20.100000000000001" customHeight="1" x14ac:dyDescent="0.2">
      <c r="B8" s="236"/>
      <c r="C8" s="652"/>
      <c r="E8" s="239"/>
      <c r="F8" s="446" t="str">
        <f>DANE!$A$30</f>
        <v xml:space="preserve"> pełniący obowiązki</v>
      </c>
      <c r="G8" s="243">
        <f>SUMIF($F$32:$F$181,F8,G32:G181)</f>
        <v>0</v>
      </c>
      <c r="H8" s="244">
        <f>COUNTIF($F$32:$F$181,F8)</f>
        <v>0</v>
      </c>
      <c r="I8" s="245">
        <f>SUMIF($F$32:$F$181,$F$8,I32:I181)</f>
        <v>0</v>
      </c>
      <c r="J8" s="412">
        <f>IF(I8=0,0,K8/I8)</f>
        <v>0</v>
      </c>
      <c r="K8" s="246">
        <f t="shared" ref="K8:P8" si="2">SUMIF($F$32:$F$181,$F$8,K32:K181)</f>
        <v>0</v>
      </c>
      <c r="L8" s="246">
        <f t="shared" si="2"/>
        <v>0</v>
      </c>
      <c r="M8" s="247">
        <f t="shared" si="2"/>
        <v>0</v>
      </c>
      <c r="N8" s="248">
        <f t="shared" si="2"/>
        <v>0</v>
      </c>
      <c r="O8" s="248">
        <f t="shared" si="2"/>
        <v>0</v>
      </c>
      <c r="P8" s="248">
        <f t="shared" si="2"/>
        <v>0</v>
      </c>
      <c r="Q8" s="249">
        <f>M8+N8+P8+(1+DANE!$AB$3)*I8+1000</f>
        <v>1000</v>
      </c>
      <c r="R8" s="447">
        <f>IF(G8=0,0,I8/G8)</f>
        <v>0</v>
      </c>
      <c r="S8" s="258"/>
      <c r="T8" s="339"/>
    </row>
    <row r="9" spans="1:20" ht="20.100000000000001" customHeight="1" thickBot="1" x14ac:dyDescent="0.25">
      <c r="B9" s="236"/>
      <c r="C9" s="652"/>
      <c r="E9" s="239"/>
      <c r="F9" s="448" t="s">
        <v>230</v>
      </c>
      <c r="G9" s="449">
        <f ca="1">G10+G13</f>
        <v>0</v>
      </c>
      <c r="H9" s="450">
        <f>H10+H13</f>
        <v>0</v>
      </c>
      <c r="I9" s="674"/>
      <c r="J9" s="675"/>
      <c r="K9" s="675"/>
      <c r="L9" s="675"/>
      <c r="M9" s="675"/>
      <c r="N9" s="675"/>
      <c r="O9" s="675"/>
      <c r="P9" s="675"/>
      <c r="Q9" s="675"/>
      <c r="R9" s="676"/>
      <c r="S9" s="380"/>
      <c r="T9" s="339"/>
    </row>
    <row r="10" spans="1:20" ht="20.100000000000001" customHeight="1" thickTop="1" x14ac:dyDescent="0.2">
      <c r="B10" s="236"/>
      <c r="C10" s="652"/>
      <c r="E10" s="239"/>
      <c r="F10" s="469" t="s">
        <v>86</v>
      </c>
      <c r="G10" s="470">
        <f ca="1">SUM(G11:G12)</f>
        <v>0</v>
      </c>
      <c r="H10" s="471">
        <f>SUM(H11:H12)</f>
        <v>0</v>
      </c>
      <c r="I10" s="472">
        <f>SUM(I11:I12)</f>
        <v>0</v>
      </c>
      <c r="J10" s="473">
        <f>IF(I10=0,0,K10/I10)</f>
        <v>0</v>
      </c>
      <c r="K10" s="474">
        <f>SUM(K11:K12)</f>
        <v>0</v>
      </c>
      <c r="L10" s="474">
        <f>SUM(L11:L12)</f>
        <v>0</v>
      </c>
      <c r="M10" s="475">
        <f>SUM(M11:M12)</f>
        <v>0</v>
      </c>
      <c r="N10" s="642"/>
      <c r="O10" s="643"/>
      <c r="P10" s="644"/>
      <c r="Q10" s="472">
        <f>SUM(Q11:Q12)</f>
        <v>0</v>
      </c>
      <c r="R10" s="476">
        <f ca="1">IF(G10=0,0,I10/G10)</f>
        <v>0</v>
      </c>
      <c r="S10" s="381"/>
      <c r="T10" s="339"/>
    </row>
    <row r="11" spans="1:20" ht="20.100000000000001" customHeight="1" x14ac:dyDescent="0.2">
      <c r="B11" s="236"/>
      <c r="C11" s="652"/>
      <c r="E11" s="239"/>
      <c r="F11" s="255" t="str">
        <f>DANE!$A$31</f>
        <v>_stan nieczynny</v>
      </c>
      <c r="G11" s="256">
        <f>SUMIF($F$32:$F$181,F11,G32:G181)</f>
        <v>0</v>
      </c>
      <c r="H11" s="463">
        <f>COUNTIF($F$32:$F$181,F11)</f>
        <v>0</v>
      </c>
      <c r="I11" s="464">
        <f>SUMIF($F$32:$F$181,F11,I32:I181)</f>
        <v>0</v>
      </c>
      <c r="J11" s="465">
        <f>IF(I11=0,0,K11/I11)</f>
        <v>0</v>
      </c>
      <c r="K11" s="466">
        <f>SUMIF($F$32:$F$181,DANE!$A$31,K32:K181)</f>
        <v>0</v>
      </c>
      <c r="L11" s="466">
        <f>SUMIF($F$32:$F$181,DANE!$A$31,L32:L181)</f>
        <v>0</v>
      </c>
      <c r="M11" s="467">
        <f>SUMIF($F$32:$F$181,DANE!$A$31,M32:M181)</f>
        <v>0</v>
      </c>
      <c r="N11" s="645"/>
      <c r="O11" s="646"/>
      <c r="P11" s="647"/>
      <c r="Q11" s="434">
        <f>I11+M11</f>
        <v>0</v>
      </c>
      <c r="R11" s="468">
        <f>IF(G11=0,0,I11/G11)</f>
        <v>0</v>
      </c>
      <c r="S11" s="258"/>
      <c r="T11" s="339"/>
    </row>
    <row r="12" spans="1:20" ht="20.100000000000001" customHeight="1" x14ac:dyDescent="0.2">
      <c r="B12" s="236"/>
      <c r="C12" s="652"/>
      <c r="E12" s="239"/>
      <c r="F12" s="451" t="str">
        <f>DANE!$A$32</f>
        <v>_urlop dla poratow. zdrowia</v>
      </c>
      <c r="G12" s="452">
        <f ca="1">SUMIF($F$32:$FG$181,F12,$G$32:$G$181)</f>
        <v>0</v>
      </c>
      <c r="H12" s="453">
        <f>COUNTIF($F$32:$F$181,F12)</f>
        <v>0</v>
      </c>
      <c r="I12" s="454">
        <f>SUMIF($F$32:$F$181,F12,I32:I181)</f>
        <v>0</v>
      </c>
      <c r="J12" s="455">
        <f>IF(I12=0,0,K12/I12)</f>
        <v>0</v>
      </c>
      <c r="K12" s="456">
        <f>SUMIF($F$32:$F$181,DANE!$A$32,K32:K181)</f>
        <v>0</v>
      </c>
      <c r="L12" s="456">
        <f>SUMIF($F$32:$F$181,DANE!$A$32,L32:L181)</f>
        <v>0</v>
      </c>
      <c r="M12" s="457">
        <f>SUMIF($F$32:$F$181,DANE!$A$32,M32:M181)</f>
        <v>0</v>
      </c>
      <c r="N12" s="648"/>
      <c r="O12" s="649"/>
      <c r="P12" s="650"/>
      <c r="Q12" s="458">
        <f>I12+M12</f>
        <v>0</v>
      </c>
      <c r="R12" s="459">
        <f ca="1">IF(G12=0,0,I12/G12)</f>
        <v>0</v>
      </c>
      <c r="S12" s="258"/>
      <c r="T12" s="339"/>
    </row>
    <row r="13" spans="1:20" ht="20.100000000000001" customHeight="1" thickBot="1" x14ac:dyDescent="0.25">
      <c r="B13" s="236"/>
      <c r="C13" s="653"/>
      <c r="E13" s="257"/>
      <c r="F13" s="460" t="s">
        <v>87</v>
      </c>
      <c r="G13" s="461">
        <f>SUMIF($F$32:$F$181,DANE!$A$33,G32:G181)+SUMIF($F$32:$F$181,DANE!$A$34,G32:G181)+SUMIF($F$32:$F$181,DANE!$A$35,G32:G181)+SUMIF($F$32:$F$181,DANE!$A$36,G32:G181)</f>
        <v>0</v>
      </c>
      <c r="H13" s="462">
        <f>COUNTIF($F$32:$F$181,DANE!$A$33)+COUNTIF($F$32:$F$181,DANE!$A$34)+COUNTIF($F$32:$F$181,DANE!$A$35)+COUNTIF($F$32:$F$181,DANE!$A$36)</f>
        <v>0</v>
      </c>
      <c r="I13" s="681"/>
      <c r="J13" s="682"/>
      <c r="K13" s="682"/>
      <c r="L13" s="682"/>
      <c r="M13" s="682"/>
      <c r="N13" s="682"/>
      <c r="O13" s="682"/>
      <c r="P13" s="682"/>
      <c r="Q13" s="682"/>
      <c r="R13" s="683"/>
      <c r="S13" s="380"/>
      <c r="T13" s="339"/>
    </row>
    <row r="14" spans="1:20" ht="12.75" customHeight="1" x14ac:dyDescent="0.2">
      <c r="D14" s="371"/>
      <c r="E14" s="371"/>
      <c r="F14" s="352"/>
      <c r="G14" s="353"/>
      <c r="H14" s="354"/>
      <c r="I14" s="355"/>
      <c r="J14" s="356"/>
      <c r="K14" s="355"/>
      <c r="L14" s="355"/>
      <c r="M14" s="355"/>
      <c r="N14" s="355"/>
      <c r="O14" s="357"/>
      <c r="P14" s="355"/>
      <c r="Q14" s="358"/>
      <c r="R14" s="258"/>
      <c r="S14" s="258"/>
      <c r="T14" s="259"/>
    </row>
    <row r="15" spans="1:20" s="328" customFormat="1" ht="12.75" customHeight="1" thickBot="1" x14ac:dyDescent="0.25">
      <c r="D15" s="343"/>
      <c r="E15" s="343"/>
      <c r="F15" s="344"/>
      <c r="G15" s="363" t="str">
        <f>IF(ROUND(G18,2)=ROUND(SUM(G19:G20),2),"OK","BŁĄD")</f>
        <v>OK</v>
      </c>
      <c r="H15" s="363" t="str">
        <f>IF(ROUND(H18,2)=ROUND(SUM(H19:H20),2),"OK","BŁĄD")</f>
        <v>OK</v>
      </c>
      <c r="I15" s="363" t="str">
        <f>IF(ROUND(I18,2)=ROUND(SUM(I19:I20),2),"OK","BŁĄD")</f>
        <v>OK</v>
      </c>
      <c r="J15" s="363" t="str">
        <f>IF(ROUND(J18,2)=ROUND(SUM(J19:J20),2),"OK","BŁĄD")</f>
        <v>OK</v>
      </c>
      <c r="K15" s="363" t="str">
        <f>IF(ROUND(K18,2)=ROUND(SUM(Q32:Q181),2),"OK","BŁĄD")</f>
        <v>OK</v>
      </c>
      <c r="L15" s="364"/>
      <c r="M15" s="364"/>
      <c r="N15" s="364"/>
      <c r="O15" s="364"/>
      <c r="P15" s="364"/>
      <c r="Q15" s="364"/>
      <c r="R15" s="365"/>
      <c r="S15" s="365"/>
      <c r="T15" s="351"/>
    </row>
    <row r="16" spans="1:20" s="328" customFormat="1" ht="31.5" customHeight="1" thickTop="1" x14ac:dyDescent="0.25">
      <c r="D16" s="343"/>
      <c r="E16" s="343"/>
      <c r="F16" s="344"/>
      <c r="G16" s="654" t="s">
        <v>220</v>
      </c>
      <c r="H16" s="655"/>
      <c r="I16" s="655"/>
      <c r="J16" s="655"/>
      <c r="K16" s="656"/>
      <c r="L16" s="18"/>
      <c r="N16" s="654" t="s">
        <v>221</v>
      </c>
      <c r="O16" s="655"/>
      <c r="P16" s="655"/>
      <c r="Q16" s="655"/>
      <c r="R16" s="656"/>
      <c r="S16" s="382"/>
      <c r="T16" s="351"/>
    </row>
    <row r="17" spans="1:23" s="328" customFormat="1" ht="20.100000000000001" customHeight="1" x14ac:dyDescent="0.2">
      <c r="D17" s="343"/>
      <c r="E17" s="343"/>
      <c r="F17" s="344"/>
      <c r="G17" s="359" t="s">
        <v>63</v>
      </c>
      <c r="H17" s="360" t="s">
        <v>64</v>
      </c>
      <c r="I17" s="360" t="s">
        <v>65</v>
      </c>
      <c r="J17" s="360" t="s">
        <v>66</v>
      </c>
      <c r="K17" s="361" t="s">
        <v>219</v>
      </c>
      <c r="L17" s="327"/>
      <c r="M17" s="362"/>
      <c r="N17" s="359" t="s">
        <v>63</v>
      </c>
      <c r="O17" s="360" t="s">
        <v>64</v>
      </c>
      <c r="P17" s="360" t="s">
        <v>65</v>
      </c>
      <c r="Q17" s="360" t="s">
        <v>66</v>
      </c>
      <c r="R17" s="361" t="s">
        <v>219</v>
      </c>
      <c r="S17" s="383"/>
      <c r="T17" s="351"/>
    </row>
    <row r="18" spans="1:23" s="328" customFormat="1" ht="20.100000000000001" customHeight="1" x14ac:dyDescent="0.2">
      <c r="D18" s="343"/>
      <c r="E18" s="343"/>
      <c r="F18" s="344"/>
      <c r="G18" s="240">
        <f>SUMIF($D$32:$D$181,DANE!$A$39,$Q$32:$Q$181)</f>
        <v>0</v>
      </c>
      <c r="H18" s="241">
        <f>SUMIF($D$32:$D$181,DANE!$A$40,$Q$32:$Q$181)</f>
        <v>0</v>
      </c>
      <c r="I18" s="241">
        <f>SUMIF($D$32:$D$181,DANE!$A$41,$Q$32:$Q$181)</f>
        <v>0</v>
      </c>
      <c r="J18" s="241">
        <f>SUMIF($D$32:$D$181,DANE!$A$42,$Q$32:$Q$181)</f>
        <v>0</v>
      </c>
      <c r="K18" s="242">
        <f>SUM(G18:J18)</f>
        <v>0</v>
      </c>
      <c r="L18" s="663" t="s">
        <v>219</v>
      </c>
      <c r="M18" s="664"/>
      <c r="N18" s="372">
        <f>N19+N20</f>
        <v>0</v>
      </c>
      <c r="O18" s="373">
        <f>O19+O20</f>
        <v>0</v>
      </c>
      <c r="P18" s="373">
        <f>P19+P20</f>
        <v>0</v>
      </c>
      <c r="Q18" s="373">
        <f>Q19+Q20</f>
        <v>0</v>
      </c>
      <c r="R18" s="374">
        <f t="shared" ref="R18:R24" si="3">SUM(N18:Q18)</f>
        <v>0</v>
      </c>
      <c r="S18" s="384"/>
      <c r="T18" s="351"/>
    </row>
    <row r="19" spans="1:23" s="328" customFormat="1" ht="20.100000000000001" customHeight="1" x14ac:dyDescent="0.2">
      <c r="D19" s="343"/>
      <c r="E19" s="343"/>
      <c r="F19" s="344"/>
      <c r="G19" s="250">
        <f>SUMIF($A$32:$A$181,CONCATENATE(DANE!$A$39,DANE!$A$30),$Q$32:$Q$181)</f>
        <v>0</v>
      </c>
      <c r="H19" s="251">
        <f>SUMIF($A$32:$A$181,CONCATENATE(DANE!$A$40,DANE!$A$30),$Q$32:$Q$181)</f>
        <v>0</v>
      </c>
      <c r="I19" s="251">
        <f>SUMIF($A$32:$A$181,CONCATENATE(DANE!$A$41,DANE!$A$30),$Q$32:$Q$181)</f>
        <v>0</v>
      </c>
      <c r="J19" s="251">
        <f>SUMIF($A$32:$A$181,CONCATENATE(DANE!$A$42,DANE!$A$30),$Q$32:$Q$181)</f>
        <v>0</v>
      </c>
      <c r="K19" s="242">
        <f>SUMIF($F$32:$F$181,DANE!$A$30,$Q$32:$Q$181)</f>
        <v>0</v>
      </c>
      <c r="L19" s="663" t="str">
        <f t="shared" ref="L19:L24" si="4">F8</f>
        <v xml:space="preserve"> pełniący obowiązki</v>
      </c>
      <c r="M19" s="664"/>
      <c r="N19" s="375">
        <f>COUNTIF(T$32:T$181,T19)</f>
        <v>0</v>
      </c>
      <c r="O19" s="376">
        <f>COUNTIF(U$32:U$181,U19)</f>
        <v>0</v>
      </c>
      <c r="P19" s="376">
        <f>COUNTIF(V$32:V$181,V19)</f>
        <v>0</v>
      </c>
      <c r="Q19" s="376">
        <f>COUNTIF(W$32:W$181,W19)</f>
        <v>0</v>
      </c>
      <c r="R19" s="374">
        <f t="shared" si="3"/>
        <v>0</v>
      </c>
      <c r="S19" s="384"/>
      <c r="T19" s="351" t="str">
        <f>CONCATENATE($N$17,L19)</f>
        <v>S pełniący obowiązki</v>
      </c>
      <c r="U19" s="328" t="str">
        <f>CONCATENATE($O$17,L19)</f>
        <v>K pełniący obowiązki</v>
      </c>
      <c r="V19" s="328" t="str">
        <f>CONCATENATE($P$17,L19)</f>
        <v>M pełniący obowiązki</v>
      </c>
      <c r="W19" s="328" t="str">
        <f>CONCATENATE($Q$17,L19)</f>
        <v>D pełniący obowiązki</v>
      </c>
    </row>
    <row r="20" spans="1:23" s="328" customFormat="1" ht="20.100000000000001" customHeight="1" thickBot="1" x14ac:dyDescent="0.25">
      <c r="D20" s="343"/>
      <c r="E20" s="343"/>
      <c r="F20" s="344"/>
      <c r="G20" s="252">
        <f>SUM(G21,G24)</f>
        <v>0</v>
      </c>
      <c r="H20" s="253">
        <f>SUM(H21,H24)</f>
        <v>0</v>
      </c>
      <c r="I20" s="253">
        <f>SUM(I21,I24)</f>
        <v>0</v>
      </c>
      <c r="J20" s="253">
        <f>SUM(J21,J24)</f>
        <v>0</v>
      </c>
      <c r="K20" s="254">
        <f>SUM(K21,K24)</f>
        <v>0</v>
      </c>
      <c r="L20" s="672" t="str">
        <f t="shared" si="4"/>
        <v>razem nieaktywni</v>
      </c>
      <c r="M20" s="673"/>
      <c r="N20" s="379">
        <f>SUM(N21,N24)</f>
        <v>0</v>
      </c>
      <c r="O20" s="377">
        <f>SUM(O21,O24)</f>
        <v>0</v>
      </c>
      <c r="P20" s="377">
        <f>SUM(P21,P24)</f>
        <v>0</v>
      </c>
      <c r="Q20" s="377">
        <f>SUM(Q21,Q24)</f>
        <v>0</v>
      </c>
      <c r="R20" s="378">
        <f t="shared" si="3"/>
        <v>0</v>
      </c>
      <c r="S20" s="384"/>
      <c r="T20" s="351"/>
    </row>
    <row r="21" spans="1:23" s="328" customFormat="1" ht="20.100000000000001" customHeight="1" thickTop="1" x14ac:dyDescent="0.2">
      <c r="D21" s="343"/>
      <c r="E21" s="343"/>
      <c r="F21" s="344"/>
      <c r="G21" s="419">
        <f>SUM(G22:G23)</f>
        <v>0</v>
      </c>
      <c r="H21" s="419">
        <f>SUM(H22:H23)</f>
        <v>0</v>
      </c>
      <c r="I21" s="419">
        <f>SUM(I22:I23)</f>
        <v>0</v>
      </c>
      <c r="J21" s="419">
        <f>SUM(J22:J23)</f>
        <v>0</v>
      </c>
      <c r="K21" s="420">
        <f>SUM(K22:K23)</f>
        <v>0</v>
      </c>
      <c r="L21" s="633" t="str">
        <f t="shared" si="4"/>
        <v>nieaktywni-płacone</v>
      </c>
      <c r="M21" s="634"/>
      <c r="N21" s="421">
        <f>SUM(N22:N23)</f>
        <v>0</v>
      </c>
      <c r="O21" s="421">
        <f>SUM(O22:O23)</f>
        <v>0</v>
      </c>
      <c r="P21" s="421">
        <f>SUM(P22:P23)</f>
        <v>0</v>
      </c>
      <c r="Q21" s="421">
        <f>SUM(Q22:Q23)</f>
        <v>0</v>
      </c>
      <c r="R21" s="422">
        <f t="shared" si="3"/>
        <v>0</v>
      </c>
      <c r="S21" s="384"/>
      <c r="T21" s="351"/>
    </row>
    <row r="22" spans="1:23" s="328" customFormat="1" ht="20.100000000000001" customHeight="1" x14ac:dyDescent="0.2">
      <c r="D22" s="343"/>
      <c r="E22" s="343"/>
      <c r="F22" s="344"/>
      <c r="G22" s="423">
        <f>SUMIF($A$32:$A$181,CONCATENATE(DANE!$A$39,DANE!$A$31),$Q$32:$Q$181)</f>
        <v>0</v>
      </c>
      <c r="H22" s="423">
        <f>SUMIF($A$32:$A$181,CONCATENATE(DANE!$A$40,DANE!$A$31),$Q$32:$Q$181)</f>
        <v>0</v>
      </c>
      <c r="I22" s="423">
        <f>SUMIF($A$32:$A$181,CONCATENATE(DANE!$A$41,DANE!$A$31),$Q$32:$Q$181)</f>
        <v>0</v>
      </c>
      <c r="J22" s="423">
        <f>SUMIF($A$32:$A$181,CONCATENATE(DANE!$A$42,DANE!$A$31),$Q$32:$Q$181)</f>
        <v>0</v>
      </c>
      <c r="K22" s="424">
        <f>SUMIF($F$32:$F$181,DANE!$A$31,$Q$32:$Q$181)</f>
        <v>0</v>
      </c>
      <c r="L22" s="635" t="str">
        <f t="shared" si="4"/>
        <v>_stan nieczynny</v>
      </c>
      <c r="M22" s="636"/>
      <c r="N22" s="427">
        <f>COUNTIF(T$32:T$181,T22)</f>
        <v>0</v>
      </c>
      <c r="O22" s="427">
        <f t="shared" ref="O22:Q24" si="5">COUNTIF(U$32:U$181,U22)</f>
        <v>0</v>
      </c>
      <c r="P22" s="427">
        <f t="shared" si="5"/>
        <v>0</v>
      </c>
      <c r="Q22" s="427">
        <f t="shared" si="5"/>
        <v>0</v>
      </c>
      <c r="R22" s="428">
        <f t="shared" si="3"/>
        <v>0</v>
      </c>
      <c r="S22" s="385"/>
      <c r="T22" s="351" t="str">
        <f>CONCATENATE($N$17,L22)</f>
        <v>S_stan nieczynny</v>
      </c>
      <c r="U22" s="328" t="str">
        <f>CONCATENATE($O$17,L22)</f>
        <v>K_stan nieczynny</v>
      </c>
      <c r="V22" s="328" t="str">
        <f>CONCATENATE($P$17,L22)</f>
        <v>M_stan nieczynny</v>
      </c>
      <c r="W22" s="328" t="str">
        <f>CONCATENATE($Q$17,L22)</f>
        <v>D_stan nieczynny</v>
      </c>
    </row>
    <row r="23" spans="1:23" s="328" customFormat="1" ht="20.100000000000001" customHeight="1" x14ac:dyDescent="0.2">
      <c r="D23" s="343"/>
      <c r="E23" s="343"/>
      <c r="F23" s="344"/>
      <c r="G23" s="425">
        <f>SUMIF($A$32:$A$181,CONCATENATE(DANE!$A$39,DANE!$A$32),$Q$32:$Q$181)</f>
        <v>0</v>
      </c>
      <c r="H23" s="425">
        <f>SUMIF($A$32:$A$181,CONCATENATE(DANE!$A$40,DANE!$A$32),$Q$32:$Q$181)</f>
        <v>0</v>
      </c>
      <c r="I23" s="425">
        <f>SUMIF($A$32:$A$181,CONCATENATE(DANE!$A$41,DANE!$A$32),$Q$32:$Q$181)</f>
        <v>0</v>
      </c>
      <c r="J23" s="425">
        <f>SUMIF($A$32:$A$181,CONCATENATE(DANE!$A$42,DANE!$A$32),$Q$32:$Q$181)</f>
        <v>0</v>
      </c>
      <c r="K23" s="426">
        <f>SUMIF($F$32:$F$181,DANE!$A$32,$Q$32:$Q$181)</f>
        <v>0</v>
      </c>
      <c r="L23" s="677" t="str">
        <f t="shared" si="4"/>
        <v>_urlop dla poratow. zdrowia</v>
      </c>
      <c r="M23" s="678"/>
      <c r="N23" s="429">
        <f>COUNTIF(T$32:T$181,T23)</f>
        <v>0</v>
      </c>
      <c r="O23" s="429">
        <f t="shared" si="5"/>
        <v>0</v>
      </c>
      <c r="P23" s="429">
        <f t="shared" si="5"/>
        <v>0</v>
      </c>
      <c r="Q23" s="429">
        <f t="shared" si="5"/>
        <v>0</v>
      </c>
      <c r="R23" s="430">
        <f t="shared" si="3"/>
        <v>0</v>
      </c>
      <c r="S23" s="385"/>
      <c r="T23" s="351" t="str">
        <f>CONCATENATE($N$17,L23)</f>
        <v>S_urlop dla poratow. zdrowia</v>
      </c>
      <c r="U23" s="328" t="str">
        <f>CONCATENATE($O$17,L23)</f>
        <v>K_urlop dla poratow. zdrowia</v>
      </c>
      <c r="V23" s="328" t="str">
        <f>CONCATENATE($P$17,L23)</f>
        <v>M_urlop dla poratow. zdrowia</v>
      </c>
      <c r="W23" s="328" t="str">
        <f>CONCATENATE($Q$17,L23)</f>
        <v>D_urlop dla poratow. zdrowia</v>
      </c>
    </row>
    <row r="24" spans="1:23" s="328" customFormat="1" ht="20.100000000000001" customHeight="1" x14ac:dyDescent="0.2">
      <c r="D24" s="343"/>
      <c r="E24" s="343"/>
      <c r="F24" s="344"/>
      <c r="G24" s="251">
        <f>SUMIF($A$32:$A$181,CONCATENATE(DANE!$A$39,DANE!$A$33),$Q$32:$Q$181)+SUMIF($A$32:$A$181,CONCATENATE(DANE!$A$39,DANE!$A$34),$Q$32:$Q$181)+SUMIF($A$32:$A$181,CONCATENATE(DANE!$A$39,DANE!$A$35),$Q$32:$Q$181)+SUMIF($A$32:$A$181,CONCATENATE(DANE!$A$39,DANE!$A$36),$Q$32:$Q$181)</f>
        <v>0</v>
      </c>
      <c r="H24" s="251">
        <f>SUMIF($A$32:$A$181,CONCATENATE(DANE!$A$40,DANE!$A$33),$Q$32:$Q$181)+SUMIF($A$32:$A$181,CONCATENATE(DANE!$A$40,DANE!$A$34),$Q$32:$Q$181)+SUMIF($A$32:$A$181,CONCATENATE(DANE!$A$40,DANE!$A$35),$Q$32:$Q$181)+SUMIF($A$32:$A$181,CONCATENATE(DANE!$A$40,DANE!$A$36),$Q$32:$Q$181)</f>
        <v>0</v>
      </c>
      <c r="I24" s="251">
        <f>SUMIF($A$32:$A$181,CONCATENATE(DANE!$A$41,DANE!$A$33),$Q$32:$Q$181)+SUMIF($A$32:$A$181,CONCATENATE(DANE!$A$41,DANE!$A$34),$Q$32:$Q$181)+SUMIF($A$32:$A$181,CONCATENATE(DANE!$A$41,DANE!$A$35),$Q$32:$Q$181)+SUMIF($A$32:$A$181,CONCATENATE(DANE!$A$41,DANE!$A$36),$Q$32:$Q$181)</f>
        <v>0</v>
      </c>
      <c r="J24" s="251">
        <f>SUMIF($A$32:$A$181,CONCATENATE(DANE!$A$42,DANE!$A$33),$Q$32:$Q$181)+SUMIF($A$32:$A$181,CONCATENATE(DANE!$A$42,DANE!$A$34),$Q$32:$Q$181)+SUMIF($A$32:$A$181,CONCATENATE(DANE!$A$42,DANE!$A$35),$Q$32:$Q$181)+SUMIF($A$32:$A$181,CONCATENATE(DANE!$A$42,DANE!$A$36),$Q$32:$Q$181)</f>
        <v>0</v>
      </c>
      <c r="K24" s="241">
        <f>SUMIF($F$32:$F$181,DANE!$A$33,$Q$32:$Q$181)+SUMIF($F$32:$F$181,DANE!$A$34,$Q$32:$Q$181)+SUMIF($F$32:$F$181,DANE!$A$35,$Q$32:$Q$181)+SUMIF($F$32:$F$181,DANE!$A$36,Q$32:$Q$181)</f>
        <v>0</v>
      </c>
      <c r="L24" s="679" t="str">
        <f t="shared" si="4"/>
        <v>nieaktywni-nie płacone</v>
      </c>
      <c r="M24" s="680"/>
      <c r="N24" s="376">
        <f>COUNTIF(T$32:T$181,T24)</f>
        <v>0</v>
      </c>
      <c r="O24" s="376">
        <f t="shared" si="5"/>
        <v>0</v>
      </c>
      <c r="P24" s="376">
        <f t="shared" si="5"/>
        <v>0</v>
      </c>
      <c r="Q24" s="376">
        <f t="shared" si="5"/>
        <v>0</v>
      </c>
      <c r="R24" s="373">
        <f t="shared" si="3"/>
        <v>0</v>
      </c>
      <c r="S24" s="384"/>
      <c r="T24" s="351" t="str">
        <f>CONCATENATE($N$17,L24)</f>
        <v>Snieaktywni-nie płacone</v>
      </c>
      <c r="U24" s="328" t="str">
        <f>CONCATENATE($O$17,L24)</f>
        <v>Knieaktywni-nie płacone</v>
      </c>
      <c r="V24" s="328" t="str">
        <f>CONCATENATE($P$17,L24)</f>
        <v>Mnieaktywni-nie płacone</v>
      </c>
      <c r="W24" s="328" t="str">
        <f>CONCATENATE($Q$17,L24)</f>
        <v>Dnieaktywni-nie płacone</v>
      </c>
    </row>
    <row r="25" spans="1:23" s="328" customFormat="1" ht="13.5" customHeight="1" x14ac:dyDescent="0.2">
      <c r="D25" s="343"/>
      <c r="E25" s="343"/>
      <c r="F25" s="344"/>
      <c r="G25" s="345"/>
      <c r="H25" s="346"/>
      <c r="I25" s="347"/>
      <c r="J25" s="350"/>
      <c r="K25" s="347"/>
      <c r="L25" s="347"/>
      <c r="M25" s="347"/>
      <c r="N25" s="347"/>
      <c r="O25" s="348"/>
      <c r="P25" s="347"/>
      <c r="Q25" s="349"/>
      <c r="R25" s="258"/>
      <c r="S25" s="351"/>
      <c r="T25" s="351"/>
    </row>
    <row r="26" spans="1:23" s="328" customFormat="1" ht="22.5" customHeight="1" x14ac:dyDescent="0.2">
      <c r="D26" s="343"/>
      <c r="E26" s="343"/>
      <c r="F26" s="344"/>
      <c r="G26" s="345"/>
      <c r="H26" s="346"/>
      <c r="I26" s="347"/>
      <c r="J26" s="350"/>
      <c r="K26" s="347"/>
      <c r="L26" s="347"/>
      <c r="M26" s="347"/>
      <c r="N26" s="347" t="str">
        <f>"KWOTA LIMITU NA DODATKI MOTYWACYJNE -  " &amp; DANE!AF5 &amp;" "&amp; DANE!M2</f>
        <v>KWOTA LIMITU NA DODATKI MOTYWACYJNE -  wrzesień 2016</v>
      </c>
      <c r="O26" s="348"/>
      <c r="P26" s="414" t="str">
        <f>SUM(R32:R181)&amp;" X "&amp;DANE!$AB$3</f>
        <v>0 X 0,12</v>
      </c>
      <c r="Q26" s="415" t="s">
        <v>204</v>
      </c>
      <c r="R26" s="386">
        <f>SUM(R32:R181)*DANE!$AB$3</f>
        <v>0</v>
      </c>
      <c r="S26" s="386"/>
      <c r="T26" s="351"/>
    </row>
    <row r="27" spans="1:23" s="328" customFormat="1" ht="48.75" customHeight="1" x14ac:dyDescent="0.2">
      <c r="C27" s="415"/>
      <c r="D27" s="386"/>
      <c r="E27" s="343"/>
      <c r="F27" s="344"/>
      <c r="G27" s="345"/>
      <c r="H27" s="346"/>
      <c r="I27" s="347"/>
      <c r="J27" s="350"/>
      <c r="K27" s="347"/>
      <c r="L27" s="347"/>
      <c r="M27" s="347"/>
      <c r="N27" s="347"/>
      <c r="O27" s="348"/>
      <c r="P27" s="414"/>
      <c r="S27" s="386"/>
      <c r="T27" s="351"/>
    </row>
    <row r="28" spans="1:23" s="328" customFormat="1" ht="22.5" customHeight="1" x14ac:dyDescent="0.2">
      <c r="C28" s="632" t="s">
        <v>226</v>
      </c>
      <c r="D28" s="632"/>
      <c r="E28" s="343"/>
      <c r="F28" s="344"/>
      <c r="G28" s="345"/>
      <c r="H28" s="346"/>
      <c r="I28" s="347"/>
      <c r="J28" s="350"/>
      <c r="K28" s="347"/>
      <c r="L28" s="347"/>
      <c r="M28" s="347"/>
      <c r="N28" s="347"/>
      <c r="O28" s="348"/>
      <c r="P28" s="414"/>
      <c r="S28" s="386"/>
      <c r="T28" s="351"/>
    </row>
    <row r="29" spans="1:23" s="328" customFormat="1" ht="9.75" customHeight="1" x14ac:dyDescent="0.2">
      <c r="D29" s="343"/>
      <c r="E29" s="343"/>
      <c r="F29" s="344"/>
      <c r="G29" s="345"/>
      <c r="H29" s="346"/>
      <c r="I29" s="347"/>
      <c r="J29" s="350"/>
      <c r="K29" s="347"/>
      <c r="L29" s="347"/>
      <c r="M29" s="347"/>
      <c r="N29" s="347"/>
      <c r="O29" s="348"/>
      <c r="P29" s="414"/>
      <c r="Q29" s="415"/>
      <c r="R29" s="386"/>
      <c r="S29" s="386"/>
      <c r="T29" s="351"/>
    </row>
    <row r="30" spans="1:23" ht="53.25" customHeight="1" x14ac:dyDescent="0.2">
      <c r="B30" s="631" t="str">
        <f>DANE!C4</f>
        <v>Lp</v>
      </c>
      <c r="C30" s="629" t="s">
        <v>141</v>
      </c>
      <c r="D30" s="631" t="str">
        <f>DANE!W4</f>
        <v>Stopień
awansu
zawodowego</v>
      </c>
      <c r="E30" s="631" t="str">
        <f>DANE!Y4</f>
        <v>Posiadane
kwalifikacje</v>
      </c>
      <c r="F30" s="631" t="s">
        <v>156</v>
      </c>
      <c r="G30" s="631" t="s">
        <v>192</v>
      </c>
      <c r="H30" s="631" t="s">
        <v>165</v>
      </c>
      <c r="I30" s="631" t="s">
        <v>149</v>
      </c>
      <c r="J30" s="669" t="s">
        <v>124</v>
      </c>
      <c r="K30" s="670"/>
      <c r="L30" s="670"/>
      <c r="M30" s="671"/>
      <c r="N30" s="666" t="s">
        <v>134</v>
      </c>
      <c r="O30" s="667"/>
      <c r="P30" s="668"/>
      <c r="Q30" s="260" t="s">
        <v>162</v>
      </c>
      <c r="R30" s="631" t="s">
        <v>170</v>
      </c>
      <c r="S30" s="631" t="s">
        <v>223</v>
      </c>
      <c r="T30" s="629" t="str">
        <f>N17</f>
        <v>S</v>
      </c>
      <c r="U30" s="629" t="str">
        <f>O17</f>
        <v>K</v>
      </c>
      <c r="V30" s="629" t="str">
        <f>P17</f>
        <v>M</v>
      </c>
      <c r="W30" s="629" t="str">
        <f>Q17</f>
        <v>D</v>
      </c>
    </row>
    <row r="31" spans="1:23" ht="28.5" customHeight="1" x14ac:dyDescent="0.2">
      <c r="B31" s="665"/>
      <c r="C31" s="630"/>
      <c r="D31" s="665"/>
      <c r="E31" s="665"/>
      <c r="F31" s="665"/>
      <c r="G31" s="665"/>
      <c r="H31" s="665"/>
      <c r="I31" s="665"/>
      <c r="J31" s="189" t="s">
        <v>85</v>
      </c>
      <c r="K31" s="189" t="s">
        <v>84</v>
      </c>
      <c r="L31" s="189" t="s">
        <v>132</v>
      </c>
      <c r="M31" s="189" t="s">
        <v>60</v>
      </c>
      <c r="N31" s="189" t="str">
        <f>N5</f>
        <v>funkc.</v>
      </c>
      <c r="O31" s="189" t="str">
        <f>O5</f>
        <v>stopień
specjal.</v>
      </c>
      <c r="P31" s="189" t="str">
        <f>P5</f>
        <v>warunki
pracy</v>
      </c>
      <c r="Q31" s="190">
        <f>DANE!$M$2</f>
        <v>2016</v>
      </c>
      <c r="R31" s="630"/>
      <c r="S31" s="630"/>
      <c r="T31" s="630"/>
      <c r="U31" s="630"/>
      <c r="V31" s="630"/>
      <c r="W31" s="630"/>
    </row>
    <row r="32" spans="1:23" x14ac:dyDescent="0.2">
      <c r="A32" s="18" t="str">
        <f t="shared" ref="A32:A63" si="6">CONCATENATE(D32,F32)</f>
        <v/>
      </c>
      <c r="B32" s="261" t="str">
        <f>IF(C32="","",DANE!C9)</f>
        <v/>
      </c>
      <c r="C32" s="262" t="str">
        <f>IF(DANE!D9="żż","",DANE!D9)</f>
        <v/>
      </c>
      <c r="D32" s="262" t="str">
        <f>IF(C32="","",DANE!W9)</f>
        <v/>
      </c>
      <c r="E32" s="262" t="str">
        <f>IF(C32="","",DANE!Y9)</f>
        <v/>
      </c>
      <c r="F32" s="263" t="str">
        <f>IF(C32="","",DANE!R9)</f>
        <v/>
      </c>
      <c r="G32" s="264" t="str">
        <f>IF(C32="","",IF(AND(DANE!S9="",DANE!T9="",DANE!U9="",DANE!V9=""),DANE!P9/DANE!Q9,IF(AND(DANE!T9&lt;=$Q$31,DANE!V9&gt;$Q$31+1),DANE!P9/DANE!Q9,IF(AND(DANE!T9&lt;=$Q$31,DANE!V9=$Q$31+1),DANE!F9/12*DANE!P9/DANE!Q9,IF(AND(DANE!T9=$Q$31+1,DANE!V9&gt;$Q$31+1),DANE!E9/12*(DANE!P9/DANE!Q9),IF(AND(DANE!T9=$Q$31+1,DANE!V9=$Q$31+1),(DANE!F9-DANE!E9+1)/12*(DANE!P9/DANE!Q9),0))))))</f>
        <v/>
      </c>
      <c r="H32" s="265" t="str">
        <f>IF(OR(C32="",I32=""),"",VLOOKUP(DANE!AD9,DANE!$A$17:$B$28,2,0))</f>
        <v/>
      </c>
      <c r="I32" s="266" t="str">
        <f>IF(OR(C32="",F32=DANE!$A$33,F32=DANE!$A$34,F32=DANE!$A$35,F32=DANE!$A$36),"",ROUND(G32*VLOOKUP(E32,'stawki wynagrodzeń'!$I$4:$O$17,HLOOKUP(D32,'stawki wynagrodzeń'!$D$4:$G$5,2,FALSE),FALSE)*130%,0))</f>
        <v/>
      </c>
      <c r="J32" s="267" t="str">
        <f>IF(OR(C32="",I32=""),"",DANE!AC9)</f>
        <v/>
      </c>
      <c r="K32" s="268" t="str">
        <f t="shared" ref="K32:K63" si="7">IF(OR(C32="",I32=""),"",ROUND(I32*J32,2))</f>
        <v/>
      </c>
      <c r="L32" s="262" t="str">
        <f t="shared" ref="L32:L63" si="8">IF(OR(C32="",I32=""),"",IF(J32&gt;0.19,"",IF(J32=0,ROUND(3%*I32/3,2),ROUND((13-H32)*1%*I32/12,2))))</f>
        <v/>
      </c>
      <c r="M32" s="269" t="str">
        <f t="shared" ref="M32:M63" si="9">IF(OR(C32="",I32=""),"",IF(L32="",K32,ROUND(K32+L32,2)))</f>
        <v/>
      </c>
      <c r="N32" s="270" t="str">
        <f>IF(OR(C32="",I32=""),"",DANE!BB9)</f>
        <v/>
      </c>
      <c r="O32" s="270" t="str">
        <f>IF(OR(C32="",I32=""),"",DANE!AJ9)</f>
        <v/>
      </c>
      <c r="P32" s="262" t="str">
        <f>IF(OR(C32="",I32=""),"",DANE!CF9)</f>
        <v/>
      </c>
      <c r="Q32" s="268" t="str">
        <f>IF(C32="","",DANE!G9)</f>
        <v/>
      </c>
      <c r="R32" s="413">
        <f>IF(C32="",0,IF(AND(F32=DANE!$A$30,Q32&gt;0),DANE!AB9,))</f>
        <v>0</v>
      </c>
      <c r="S32" s="387" t="str">
        <f>DANE!L9</f>
        <v/>
      </c>
      <c r="T32" s="64" t="str">
        <f>IF(OR(C32="",D32&lt;&gt;DANE!$A$39,Q32=0),"",IF(AND(F32=$F$8,D32=DANE!$A$39),$T$19,IF(AND(F32=$F$11,D32=DANE!$A$39),$T$22,IF(AND(F32=$F$12,D32=DANE!$A$39),$T$23,$T$24))))</f>
        <v/>
      </c>
      <c r="U32" s="64" t="str">
        <f>IF(OR(C32="",D32&lt;&gt;DANE!$A$40,Q32=0),"",IF(AND(F32=$F$8,D32=DANE!$A$40),$U$19,IF(AND(F32=$F$11,D32=DANE!$A$40),$U$22,IF(AND(F32=$F$12,D32=DANE!$A$40),$U$23,$U$24))))</f>
        <v/>
      </c>
      <c r="V32" s="64" t="str">
        <f>IF(OR(C32="",D32&lt;&gt;DANE!$A$41,Q32=0),"",IF(AND(F32=$F$8,D32=DANE!$A$41),$V$19,IF(AND(F32=$F$11,D32=DANE!$A$41),$V$22,IF(AND(F32=$F$12,D32=DANE!$A$41),$V$23,$V$24))))</f>
        <v/>
      </c>
      <c r="W32" s="64" t="str">
        <f>IF(OR(C32="",D32&lt;&gt;DANE!$A$42,Q32=0),"",IF(AND(F32=$F$8,D32=DANE!$A$42),$W$19,IF(AND(F32=$F$11,D32=DANE!$A$42),$W$22,IF(AND(F32=$F$12,D32=DANE!$A$42),$W$23,$W$24))))</f>
        <v/>
      </c>
    </row>
    <row r="33" spans="1:23" x14ac:dyDescent="0.2">
      <c r="A33" s="18" t="str">
        <f t="shared" si="6"/>
        <v/>
      </c>
      <c r="B33" s="261" t="str">
        <f>IF(C33="","",DANE!C10)</f>
        <v/>
      </c>
      <c r="C33" s="271" t="str">
        <f>IF(DANE!D10="żż","",DANE!D10)</f>
        <v/>
      </c>
      <c r="D33" s="271" t="str">
        <f>IF(C33="","",DANE!W10)</f>
        <v/>
      </c>
      <c r="E33" s="271" t="str">
        <f>IF(C33="","",DANE!Y10)</f>
        <v/>
      </c>
      <c r="F33" s="272" t="str">
        <f>IF(C33="","",DANE!R10)</f>
        <v/>
      </c>
      <c r="G33" s="273" t="str">
        <f>IF(C33="","",IF(AND(DANE!S10="",DANE!T10="",DANE!U10="",DANE!V10=""),DANE!P10/DANE!Q10,IF(AND(DANE!T10&lt;=$Q$31,DANE!V10&gt;$Q$31+1),DANE!P10/DANE!Q10,IF(AND(DANE!T10&lt;=$Q$31,DANE!V10=$Q$31+1),DANE!F10/12*DANE!P10/DANE!Q10,IF(AND(DANE!T10=$Q$31+1,DANE!V10&gt;$Q$31+1),DANE!E10/12*(DANE!P10/DANE!Q10),IF(AND(DANE!T10=$Q$31+1,DANE!V10=$Q$31+1),(DANE!F10-DANE!E10+1)/12*(DANE!P10/DANE!Q10),0))))))</f>
        <v/>
      </c>
      <c r="H33" s="229" t="str">
        <f>IF(OR(C33="",I33=""),"",VLOOKUP(DANE!AD10,DANE!$A$17:$B$28,2,0))</f>
        <v/>
      </c>
      <c r="I33" s="274" t="str">
        <f>IF(OR(C33="",F33=DANE!$A$33,F33=DANE!$A$34,F33=DANE!$A$35,F33=DANE!$A$36),"",ROUND(G33*VLOOKUP(E33,'stawki wynagrodzeń'!$I$4:$O$17,HLOOKUP(D33,'stawki wynagrodzeń'!$D$4:$G$5,2,FALSE),FALSE),2))</f>
        <v/>
      </c>
      <c r="J33" s="275" t="str">
        <f>IF(OR(C33="",I33=""),"",DANE!AC10)</f>
        <v/>
      </c>
      <c r="K33" s="276" t="str">
        <f t="shared" si="7"/>
        <v/>
      </c>
      <c r="L33" s="277" t="str">
        <f t="shared" si="8"/>
        <v/>
      </c>
      <c r="M33" s="278" t="str">
        <f t="shared" si="9"/>
        <v/>
      </c>
      <c r="N33" s="279" t="str">
        <f>IF(OR(C33="",I33=""),"",DANE!BB10)</f>
        <v/>
      </c>
      <c r="O33" s="280" t="str">
        <f>IF(OR(C33="",I33=""),"",DANE!AJ10)</f>
        <v/>
      </c>
      <c r="P33" s="277" t="str">
        <f>IF(OR(C33="",I33=""),"",DANE!CF10)</f>
        <v/>
      </c>
      <c r="Q33" s="281" t="str">
        <f>IF(C33="","",DANE!G10)</f>
        <v/>
      </c>
      <c r="R33" s="284">
        <f>IF(C33="",0,IF(AND(F33=DANE!$A$30,Q33&gt;0),DANE!AB10,))</f>
        <v>0</v>
      </c>
      <c r="S33" s="272" t="str">
        <f>DANE!L10</f>
        <v/>
      </c>
      <c r="T33" s="64" t="str">
        <f>IF(OR(C33="",D33&lt;&gt;DANE!$A$39,Q33=0),"",IF(AND(F33=$F$8,D33=DANE!$A$39),$T$19,IF(AND(F33=$F$11,D33=DANE!$A$39),$T$22,IF(AND(F33=$F$12,D33=DANE!$A$39),$T$23,$T$24))))</f>
        <v/>
      </c>
      <c r="U33" s="64" t="str">
        <f>IF(OR(C33="",D33&lt;&gt;DANE!$A$40,Q33=0),"",IF(AND(F33=$F$8,D33=DANE!$A$40),$U$19,IF(AND(F33=$F$11,D33=DANE!$A$40),$U$22,IF(AND(F33=$F$12,D33=DANE!$A$40),$U$23,$U$24))))</f>
        <v/>
      </c>
      <c r="V33" s="64" t="str">
        <f>IF(OR(C33="",D33&lt;&gt;DANE!$A$41,Q33=0),"",IF(AND(F33=$F$8,D33=DANE!$A$41),$V$19,IF(AND(F33=$F$11,D33=DANE!$A$41),$V$22,IF(AND(F33=$F$12,D33=DANE!$A$41),$V$23,$V$24))))</f>
        <v/>
      </c>
      <c r="W33" s="64" t="str">
        <f>IF(OR(C33="",D33&lt;&gt;DANE!$A$42,Q33=0),"",IF(AND(F33=$F$8,D33=DANE!$A$42),$W$19,IF(AND(F33=$F$11,D33=DANE!$A$42),$W$22,IF(AND(F33=$F$12,D33=DANE!$A$42),$W$23,$W$24))))</f>
        <v/>
      </c>
    </row>
    <row r="34" spans="1:23" x14ac:dyDescent="0.2">
      <c r="A34" s="18" t="str">
        <f t="shared" si="6"/>
        <v/>
      </c>
      <c r="B34" s="261" t="str">
        <f>IF(C34="","",DANE!C11)</f>
        <v/>
      </c>
      <c r="C34" s="271" t="str">
        <f>IF(DANE!D11="żż","",DANE!D11)</f>
        <v/>
      </c>
      <c r="D34" s="271" t="str">
        <f>IF(C34="","",DANE!W11)</f>
        <v/>
      </c>
      <c r="E34" s="271" t="str">
        <f>IF(C34="","",DANE!Y11)</f>
        <v/>
      </c>
      <c r="F34" s="272" t="str">
        <f>IF(C34="","",DANE!R11)</f>
        <v/>
      </c>
      <c r="G34" s="273" t="str">
        <f>IF(C34="","",IF(AND(DANE!S11="",DANE!T11="",DANE!U11="",DANE!V11=""),DANE!P11/DANE!Q11,IF(AND(DANE!T11&lt;=$Q$31,DANE!V11&gt;$Q$31+1),DANE!P11/DANE!Q11,IF(AND(DANE!T11&lt;=$Q$31,DANE!V11=$Q$31+1),DANE!F11/12*DANE!P11/DANE!Q11,IF(AND(DANE!T11=$Q$31+1,DANE!V11&gt;$Q$31+1),DANE!E11/12*(DANE!P11/DANE!Q11),IF(AND(DANE!T11=$Q$31+1,DANE!V11=$Q$31+1),(DANE!F11-DANE!E11+1)/12*(DANE!P11/DANE!Q11),0))))))</f>
        <v/>
      </c>
      <c r="H34" s="229" t="str">
        <f>IF(OR(C34="",I34=""),"",VLOOKUP(DANE!AD11,DANE!$A$17:$B$28,2,0))</f>
        <v/>
      </c>
      <c r="I34" s="274" t="str">
        <f>IF(OR(C34="",F34=DANE!$A$33,F34=DANE!$A$34,F34=DANE!$A$35,F34=DANE!$A$36),"",ROUND(G34*VLOOKUP(E34,'stawki wynagrodzeń'!$I$4:$O$17,HLOOKUP(D34,'stawki wynagrodzeń'!$D$4:$G$5,2,FALSE),FALSE),2))</f>
        <v/>
      </c>
      <c r="J34" s="275" t="str">
        <f>IF(OR(C34="",I34=""),"",DANE!AC11)</f>
        <v/>
      </c>
      <c r="K34" s="276" t="str">
        <f t="shared" si="7"/>
        <v/>
      </c>
      <c r="L34" s="277" t="str">
        <f t="shared" si="8"/>
        <v/>
      </c>
      <c r="M34" s="278" t="str">
        <f t="shared" si="9"/>
        <v/>
      </c>
      <c r="N34" s="279" t="str">
        <f>IF(OR(C34="",I34=""),"",DANE!BB11)</f>
        <v/>
      </c>
      <c r="O34" s="280" t="str">
        <f>IF(OR(C34="",I34=""),"",DANE!AJ11)</f>
        <v/>
      </c>
      <c r="P34" s="277" t="str">
        <f>IF(OR(C34="",I34=""),"",DANE!CF11)</f>
        <v/>
      </c>
      <c r="Q34" s="281" t="str">
        <f>IF(C34="","",DANE!G11)</f>
        <v/>
      </c>
      <c r="R34" s="284">
        <f>IF(C34="",0,IF(AND(F34=DANE!$A$30,Q34&gt;0),DANE!AB11,))</f>
        <v>0</v>
      </c>
      <c r="S34" s="272" t="str">
        <f>DANE!L11</f>
        <v/>
      </c>
      <c r="T34" s="64" t="str">
        <f>IF(OR(C34="",D34&lt;&gt;DANE!$A$39,Q34=0),"",IF(AND(F34=$F$8,D34=DANE!$A$39),$T$19,IF(AND(F34=$F$11,D34=DANE!$A$39),$T$22,IF(AND(F34=$F$12,D34=DANE!$A$39),$T$23,$T$24))))</f>
        <v/>
      </c>
      <c r="U34" s="64" t="str">
        <f>IF(OR(C34="",D34&lt;&gt;DANE!$A$40,Q34=0),"",IF(AND(F34=$F$8,D34=DANE!$A$40),$U$19,IF(AND(F34=$F$11,D34=DANE!$A$40),$U$22,IF(AND(F34=$F$12,D34=DANE!$A$40),$U$23,$U$24))))</f>
        <v/>
      </c>
      <c r="V34" s="64" t="str">
        <f>IF(OR(C34="",D34&lt;&gt;DANE!$A$41,Q34=0),"",IF(AND(F34=$F$8,D34=DANE!$A$41),$V$19,IF(AND(F34=$F$11,D34=DANE!$A$41),$V$22,IF(AND(F34=$F$12,D34=DANE!$A$41),$V$23,$V$24))))</f>
        <v/>
      </c>
      <c r="W34" s="64" t="str">
        <f>IF(OR(C34="",D34&lt;&gt;DANE!$A$42,Q34=0),"",IF(AND(F34=$F$8,D34=DANE!$A$42),$W$19,IF(AND(F34=$F$11,D34=DANE!$A$42),$W$22,IF(AND(F34=$F$12,D34=DANE!$A$42),$W$23,$W$24))))</f>
        <v/>
      </c>
    </row>
    <row r="35" spans="1:23" x14ac:dyDescent="0.2">
      <c r="A35" s="18" t="str">
        <f t="shared" si="6"/>
        <v/>
      </c>
      <c r="B35" s="261" t="str">
        <f>IF(C35="","",DANE!C12)</f>
        <v/>
      </c>
      <c r="C35" s="271" t="str">
        <f>IF(DANE!D12="żż","",DANE!D12)</f>
        <v/>
      </c>
      <c r="D35" s="271" t="str">
        <f>IF(C35="","",DANE!W12)</f>
        <v/>
      </c>
      <c r="E35" s="271" t="str">
        <f>IF(C35="","",DANE!Y12)</f>
        <v/>
      </c>
      <c r="F35" s="272" t="str">
        <f>IF(C35="","",DANE!R12)</f>
        <v/>
      </c>
      <c r="G35" s="273" t="str">
        <f>IF(C35="","",IF(AND(DANE!S12="",DANE!T12="",DANE!U12="",DANE!V12=""),DANE!P12/DANE!Q12,IF(AND(DANE!T12&lt;=$Q$31,DANE!V12&gt;$Q$31+1),DANE!P12/DANE!Q12,IF(AND(DANE!T12&lt;=$Q$31,DANE!V12=$Q$31+1),DANE!F12/12*DANE!P12/DANE!Q12,IF(AND(DANE!T12=$Q$31+1,DANE!V12&gt;$Q$31+1),DANE!E12/12*(DANE!P12/DANE!Q12),IF(AND(DANE!T12=$Q$31+1,DANE!V12=$Q$31+1),(DANE!F12-DANE!E12+1)/12*(DANE!P12/DANE!Q12),0))))))</f>
        <v/>
      </c>
      <c r="H35" s="229" t="str">
        <f>IF(OR(C35="",I35=""),"",VLOOKUP(DANE!AD12,DANE!$A$17:$B$28,2,0))</f>
        <v/>
      </c>
      <c r="I35" s="274" t="str">
        <f>IF(OR(C35="",F35=DANE!$A$33,F35=DANE!$A$34,F35=DANE!$A$35,F35=DANE!$A$36),"",ROUND(G35*VLOOKUP(E35,'stawki wynagrodzeń'!$I$4:$O$17,HLOOKUP(D35,'stawki wynagrodzeń'!$D$4:$G$5,2,FALSE),FALSE),2))</f>
        <v/>
      </c>
      <c r="J35" s="275" t="str">
        <f>IF(OR(C35="",I35=""),"",DANE!AC12)</f>
        <v/>
      </c>
      <c r="K35" s="276" t="str">
        <f t="shared" si="7"/>
        <v/>
      </c>
      <c r="L35" s="277" t="str">
        <f t="shared" si="8"/>
        <v/>
      </c>
      <c r="M35" s="278" t="str">
        <f t="shared" si="9"/>
        <v/>
      </c>
      <c r="N35" s="279" t="str">
        <f>IF(OR(C35="",I35=""),"",DANE!BB12)</f>
        <v/>
      </c>
      <c r="O35" s="280" t="str">
        <f>IF(OR(C35="",I35=""),"",DANE!AJ12)</f>
        <v/>
      </c>
      <c r="P35" s="277" t="str">
        <f>IF(OR(C35="",I35=""),"",DANE!CF12)</f>
        <v/>
      </c>
      <c r="Q35" s="281" t="str">
        <f>IF(C35="","",DANE!G12)</f>
        <v/>
      </c>
      <c r="R35" s="284">
        <f>IF(C35="",0,IF(AND(F35=DANE!$A$30,Q35&gt;0),DANE!AB12,))</f>
        <v>0</v>
      </c>
      <c r="S35" s="272" t="str">
        <f>DANE!L12</f>
        <v/>
      </c>
      <c r="T35" s="64" t="str">
        <f>IF(OR(C35="",D35&lt;&gt;DANE!$A$39,Q35=0),"",IF(AND(F35=$F$8,D35=DANE!$A$39),$T$19,IF(AND(F35=$F$11,D35=DANE!$A$39),$T$22,IF(AND(F35=$F$12,D35=DANE!$A$39),$T$23,$T$24))))</f>
        <v/>
      </c>
      <c r="U35" s="64" t="str">
        <f>IF(OR(C35="",D35&lt;&gt;DANE!$A$40,Q35=0),"",IF(AND(F35=$F$8,D35=DANE!$A$40),$U$19,IF(AND(F35=$F$11,D35=DANE!$A$40),$U$22,IF(AND(F35=$F$12,D35=DANE!$A$40),$U$23,$U$24))))</f>
        <v/>
      </c>
      <c r="V35" s="64" t="str">
        <f>IF(OR(C35="",D35&lt;&gt;DANE!$A$41,Q35=0),"",IF(AND(F35=$F$8,D35=DANE!$A$41),$V$19,IF(AND(F35=$F$11,D35=DANE!$A$41),$V$22,IF(AND(F35=$F$12,D35=DANE!$A$41),$V$23,$V$24))))</f>
        <v/>
      </c>
      <c r="W35" s="64" t="str">
        <f>IF(OR(C35="",D35&lt;&gt;DANE!$A$42,Q35=0),"",IF(AND(F35=$F$8,D35=DANE!$A$42),$W$19,IF(AND(F35=$F$11,D35=DANE!$A$42),$W$22,IF(AND(F35=$F$12,D35=DANE!$A$42),$W$23,$W$24))))</f>
        <v/>
      </c>
    </row>
    <row r="36" spans="1:23" x14ac:dyDescent="0.2">
      <c r="A36" s="18" t="str">
        <f t="shared" si="6"/>
        <v/>
      </c>
      <c r="B36" s="261" t="str">
        <f>IF(C36="","",DANE!C13)</f>
        <v/>
      </c>
      <c r="C36" s="271" t="str">
        <f>IF(DANE!D13="żż","",DANE!D13)</f>
        <v/>
      </c>
      <c r="D36" s="271" t="str">
        <f>IF(C36="","",DANE!W13)</f>
        <v/>
      </c>
      <c r="E36" s="271" t="str">
        <f>IF(C36="","",DANE!Y13)</f>
        <v/>
      </c>
      <c r="F36" s="272" t="str">
        <f>IF(C36="","",DANE!R13)</f>
        <v/>
      </c>
      <c r="G36" s="273" t="str">
        <f>IF(C36="","",IF(AND(DANE!S13="",DANE!T13="",DANE!U13="",DANE!V13=""),DANE!P13/DANE!Q13,IF(AND(DANE!T13&lt;=$Q$31,DANE!V13&gt;$Q$31+1),DANE!P13/DANE!Q13,IF(AND(DANE!T13&lt;=$Q$31,DANE!V13=$Q$31+1),DANE!F13/12*DANE!P13/DANE!Q13,IF(AND(DANE!T13=$Q$31+1,DANE!V13&gt;$Q$31+1),DANE!E13/12*(DANE!P13/DANE!Q13),IF(AND(DANE!T13=$Q$31+1,DANE!V13=$Q$31+1),(DANE!F13-DANE!E13+1)/12*(DANE!P13/DANE!Q13),0))))))</f>
        <v/>
      </c>
      <c r="H36" s="229" t="str">
        <f>IF(OR(C36="",I36=""),"",VLOOKUP(DANE!AD13,DANE!$A$17:$B$28,2,0))</f>
        <v/>
      </c>
      <c r="I36" s="274" t="str">
        <f>IF(OR(C36="",F36=DANE!$A$33,F36=DANE!$A$34,F36=DANE!$A$35,F36=DANE!$A$36),"",ROUND(G36*VLOOKUP(E36,'stawki wynagrodzeń'!$I$4:$O$17,HLOOKUP(D36,'stawki wynagrodzeń'!$D$4:$G$5,2,FALSE),FALSE),2))</f>
        <v/>
      </c>
      <c r="J36" s="275" t="str">
        <f>IF(OR(C36="",I36=""),"",DANE!AC13)</f>
        <v/>
      </c>
      <c r="K36" s="276" t="str">
        <f t="shared" si="7"/>
        <v/>
      </c>
      <c r="L36" s="277" t="str">
        <f t="shared" si="8"/>
        <v/>
      </c>
      <c r="M36" s="278" t="str">
        <f t="shared" si="9"/>
        <v/>
      </c>
      <c r="N36" s="279" t="str">
        <f>IF(OR(C36="",I36=""),"",DANE!BB13)</f>
        <v/>
      </c>
      <c r="O36" s="280" t="str">
        <f>IF(OR(C36="",I36=""),"",DANE!AJ13)</f>
        <v/>
      </c>
      <c r="P36" s="277" t="str">
        <f>IF(OR(C36="",I36=""),"",DANE!CF13)</f>
        <v/>
      </c>
      <c r="Q36" s="281" t="str">
        <f>IF(C36="","",DANE!G13)</f>
        <v/>
      </c>
      <c r="R36" s="284">
        <f>IF(C36="",0,IF(AND(F36=DANE!$A$30,Q36&gt;0),DANE!AB13,))</f>
        <v>0</v>
      </c>
      <c r="S36" s="272" t="str">
        <f>DANE!L13</f>
        <v/>
      </c>
      <c r="T36" s="64" t="str">
        <f>IF(OR(C36="",D36&lt;&gt;DANE!$A$39,Q36=0),"",IF(AND(F36=$F$8,D36=DANE!$A$39),$T$19,IF(AND(F36=$F$11,D36=DANE!$A$39),$T$22,IF(AND(F36=$F$12,D36=DANE!$A$39),$T$23,$T$24))))</f>
        <v/>
      </c>
      <c r="U36" s="64" t="str">
        <f>IF(OR(C36="",D36&lt;&gt;DANE!$A$40,Q36=0),"",IF(AND(F36=$F$8,D36=DANE!$A$40),$U$19,IF(AND(F36=$F$11,D36=DANE!$A$40),$U$22,IF(AND(F36=$F$12,D36=DANE!$A$40),$U$23,$U$24))))</f>
        <v/>
      </c>
      <c r="V36" s="64" t="str">
        <f>IF(OR(C36="",D36&lt;&gt;DANE!$A$41,Q36=0),"",IF(AND(F36=$F$8,D36=DANE!$A$41),$V$19,IF(AND(F36=$F$11,D36=DANE!$A$41),$V$22,IF(AND(F36=$F$12,D36=DANE!$A$41),$V$23,$V$24))))</f>
        <v/>
      </c>
      <c r="W36" s="64" t="str">
        <f>IF(OR(C36="",D36&lt;&gt;DANE!$A$42,Q36=0),"",IF(AND(F36=$F$8,D36=DANE!$A$42),$W$19,IF(AND(F36=$F$11,D36=DANE!$A$42),$W$22,IF(AND(F36=$F$12,D36=DANE!$A$42),$W$23,$W$24))))</f>
        <v/>
      </c>
    </row>
    <row r="37" spans="1:23" x14ac:dyDescent="0.2">
      <c r="A37" s="18" t="str">
        <f t="shared" si="6"/>
        <v/>
      </c>
      <c r="B37" s="261" t="str">
        <f>IF(C37="","",DANE!C14)</f>
        <v/>
      </c>
      <c r="C37" s="271" t="str">
        <f>IF(DANE!D14="żż","",DANE!D14)</f>
        <v/>
      </c>
      <c r="D37" s="271" t="str">
        <f>IF(C37="","",DANE!W14)</f>
        <v/>
      </c>
      <c r="E37" s="271" t="str">
        <f>IF(C37="","",DANE!Y14)</f>
        <v/>
      </c>
      <c r="F37" s="272" t="str">
        <f>IF(C37="","",DANE!R14)</f>
        <v/>
      </c>
      <c r="G37" s="273" t="str">
        <f>IF(C37="","",IF(AND(DANE!S14="",DANE!T14="",DANE!U14="",DANE!V14=""),DANE!P14/DANE!Q14,IF(AND(DANE!T14&lt;=$Q$31,DANE!V14&gt;$Q$31+1),DANE!P14/DANE!Q14,IF(AND(DANE!T14&lt;=$Q$31,DANE!V14=$Q$31+1),DANE!F14/12*DANE!P14/DANE!Q14,IF(AND(DANE!T14=$Q$31+1,DANE!V14&gt;$Q$31+1),DANE!E14/12*(DANE!P14/DANE!Q14),IF(AND(DANE!T14=$Q$31+1,DANE!V14=$Q$31+1),(DANE!F14-DANE!E14+1)/12*(DANE!P14/DANE!Q14),0))))))</f>
        <v/>
      </c>
      <c r="H37" s="229" t="str">
        <f>IF(OR(C37="",I37=""),"",VLOOKUP(DANE!AD14,DANE!$A$17:$B$28,2,0))</f>
        <v/>
      </c>
      <c r="I37" s="274" t="str">
        <f>IF(OR(C37="",F37=DANE!$A$33,F37=DANE!$A$34,F37=DANE!$A$35,F37=DANE!$A$36),"",ROUND(G37*VLOOKUP(E37,'stawki wynagrodzeń'!$I$4:$O$17,HLOOKUP(D37,'stawki wynagrodzeń'!$D$4:$G$5,2,FALSE),FALSE),2))</f>
        <v/>
      </c>
      <c r="J37" s="275" t="str">
        <f>IF(OR(C37="",I37=""),"",DANE!AC14)</f>
        <v/>
      </c>
      <c r="K37" s="276" t="str">
        <f t="shared" si="7"/>
        <v/>
      </c>
      <c r="L37" s="277" t="str">
        <f t="shared" si="8"/>
        <v/>
      </c>
      <c r="M37" s="278" t="str">
        <f t="shared" si="9"/>
        <v/>
      </c>
      <c r="N37" s="279" t="str">
        <f>IF(OR(C37="",I37=""),"",DANE!BB14)</f>
        <v/>
      </c>
      <c r="O37" s="280" t="str">
        <f>IF(OR(C37="",I37=""),"",DANE!AJ14)</f>
        <v/>
      </c>
      <c r="P37" s="277" t="str">
        <f>IF(OR(C37="",I37=""),"",DANE!CF14)</f>
        <v/>
      </c>
      <c r="Q37" s="281" t="str">
        <f>IF(C37="","",DANE!G14)</f>
        <v/>
      </c>
      <c r="R37" s="284">
        <f>IF(C37="",0,IF(AND(F37=DANE!$A$30,Q37&gt;0),DANE!AB14,))</f>
        <v>0</v>
      </c>
      <c r="S37" s="272" t="str">
        <f>DANE!L14</f>
        <v/>
      </c>
      <c r="T37" s="64" t="str">
        <f>IF(OR(C37="",D37&lt;&gt;DANE!$A$39,Q37=0),"",IF(AND(F37=$F$8,D37=DANE!$A$39),$T$19,IF(AND(F37=$F$11,D37=DANE!$A$39),$T$22,IF(AND(F37=$F$12,D37=DANE!$A$39),$T$23,$T$24))))</f>
        <v/>
      </c>
      <c r="U37" s="64" t="str">
        <f>IF(OR(C37="",D37&lt;&gt;DANE!$A$40,Q37=0),"",IF(AND(F37=$F$8,D37=DANE!$A$40),$U$19,IF(AND(F37=$F$11,D37=DANE!$A$40),$U$22,IF(AND(F37=$F$12,D37=DANE!$A$40),$U$23,$U$24))))</f>
        <v/>
      </c>
      <c r="V37" s="64" t="str">
        <f>IF(OR(C37="",D37&lt;&gt;DANE!$A$41,Q37=0),"",IF(AND(F37=$F$8,D37=DANE!$A$41),$V$19,IF(AND(F37=$F$11,D37=DANE!$A$41),$V$22,IF(AND(F37=$F$12,D37=DANE!$A$41),$V$23,$V$24))))</f>
        <v/>
      </c>
      <c r="W37" s="64" t="str">
        <f>IF(OR(C37="",D37&lt;&gt;DANE!$A$42,Q37=0),"",IF(AND(F37=$F$8,D37=DANE!$A$42),$W$19,IF(AND(F37=$F$11,D37=DANE!$A$42),$W$22,IF(AND(F37=$F$12,D37=DANE!$A$42),$W$23,$W$24))))</f>
        <v/>
      </c>
    </row>
    <row r="38" spans="1:23" x14ac:dyDescent="0.2">
      <c r="A38" s="18" t="str">
        <f t="shared" si="6"/>
        <v/>
      </c>
      <c r="B38" s="261" t="str">
        <f>IF(C38="","",DANE!C15)</f>
        <v/>
      </c>
      <c r="C38" s="271" t="str">
        <f>IF(DANE!D15="żż","",DANE!D15)</f>
        <v/>
      </c>
      <c r="D38" s="271" t="str">
        <f>IF(C38="","",DANE!W15)</f>
        <v/>
      </c>
      <c r="E38" s="271" t="str">
        <f>IF(C38="","",DANE!Y15)</f>
        <v/>
      </c>
      <c r="F38" s="272" t="str">
        <f>IF(C38="","",DANE!R15)</f>
        <v/>
      </c>
      <c r="G38" s="273" t="str">
        <f>IF(C38="","",IF(AND(DANE!S15="",DANE!T15="",DANE!U15="",DANE!V15=""),DANE!P15/DANE!Q15,IF(AND(DANE!T15&lt;=$Q$31,DANE!V15&gt;$Q$31+1),DANE!P15/DANE!Q15,IF(AND(DANE!T15&lt;=$Q$31,DANE!V15=$Q$31+1),DANE!F15/12*DANE!P15/DANE!Q15,IF(AND(DANE!T15=$Q$31+1,DANE!V15&gt;$Q$31+1),DANE!E15/12*(DANE!P15/DANE!Q15),IF(AND(DANE!T15=$Q$31+1,DANE!V15=$Q$31+1),(DANE!F15-DANE!E15+1)/12*(DANE!P15/DANE!Q15),0))))))</f>
        <v/>
      </c>
      <c r="H38" s="229" t="str">
        <f>IF(OR(C38="",I38=""),"",VLOOKUP(DANE!AD15,DANE!$A$17:$B$28,2,0))</f>
        <v/>
      </c>
      <c r="I38" s="274" t="str">
        <f>IF(OR(C38="",F38=DANE!$A$33,F38=DANE!$A$34,F38=DANE!$A$35,F38=DANE!$A$36),"",ROUND(G38*VLOOKUP(E38,'stawki wynagrodzeń'!$I$4:$O$17,HLOOKUP(D38,'stawki wynagrodzeń'!$D$4:$G$5,2,FALSE),FALSE),2))</f>
        <v/>
      </c>
      <c r="J38" s="275" t="str">
        <f>IF(OR(C38="",I38=""),"",DANE!AC15)</f>
        <v/>
      </c>
      <c r="K38" s="276" t="str">
        <f t="shared" si="7"/>
        <v/>
      </c>
      <c r="L38" s="277" t="str">
        <f t="shared" si="8"/>
        <v/>
      </c>
      <c r="M38" s="278" t="str">
        <f t="shared" si="9"/>
        <v/>
      </c>
      <c r="N38" s="279" t="str">
        <f>IF(OR(C38="",I38=""),"",DANE!BB15)</f>
        <v/>
      </c>
      <c r="O38" s="280" t="str">
        <f>IF(OR(C38="",I38=""),"",DANE!AJ15)</f>
        <v/>
      </c>
      <c r="P38" s="277" t="str">
        <f>IF(OR(C38="",I38=""),"",DANE!CF15)</f>
        <v/>
      </c>
      <c r="Q38" s="281" t="str">
        <f>IF(C38="","",DANE!G15)</f>
        <v/>
      </c>
      <c r="R38" s="284">
        <f>IF(C38="",0,IF(AND(F38=DANE!$A$30,Q38&gt;0),DANE!AB15,))</f>
        <v>0</v>
      </c>
      <c r="S38" s="272" t="str">
        <f>DANE!L15</f>
        <v/>
      </c>
      <c r="T38" s="64" t="str">
        <f>IF(OR(C38="",D38&lt;&gt;DANE!$A$39,Q38=0),"",IF(AND(F38=$F$8,D38=DANE!$A$39),$T$19,IF(AND(F38=$F$11,D38=DANE!$A$39),$T$22,IF(AND(F38=$F$12,D38=DANE!$A$39),$T$23,$T$24))))</f>
        <v/>
      </c>
      <c r="U38" s="64" t="str">
        <f>IF(OR(C38="",D38&lt;&gt;DANE!$A$40,Q38=0),"",IF(AND(F38=$F$8,D38=DANE!$A$40),$U$19,IF(AND(F38=$F$11,D38=DANE!$A$40),$U$22,IF(AND(F38=$F$12,D38=DANE!$A$40),$U$23,$U$24))))</f>
        <v/>
      </c>
      <c r="V38" s="64" t="str">
        <f>IF(OR(C38="",D38&lt;&gt;DANE!$A$41,Q38=0),"",IF(AND(F38=$F$8,D38=DANE!$A$41),$V$19,IF(AND(F38=$F$11,D38=DANE!$A$41),$V$22,IF(AND(F38=$F$12,D38=DANE!$A$41),$V$23,$V$24))))</f>
        <v/>
      </c>
      <c r="W38" s="64" t="str">
        <f>IF(OR(C38="",D38&lt;&gt;DANE!$A$42,Q38=0),"",IF(AND(F38=$F$8,D38=DANE!$A$42),$W$19,IF(AND(F38=$F$11,D38=DANE!$A$42),$W$22,IF(AND(F38=$F$12,D38=DANE!$A$42),$W$23,$W$24))))</f>
        <v/>
      </c>
    </row>
    <row r="39" spans="1:23" x14ac:dyDescent="0.2">
      <c r="A39" s="18" t="str">
        <f t="shared" si="6"/>
        <v/>
      </c>
      <c r="B39" s="261" t="str">
        <f>IF(C39="","",DANE!C16)</f>
        <v/>
      </c>
      <c r="C39" s="271" t="str">
        <f>IF(DANE!D16="żż","",DANE!D16)</f>
        <v/>
      </c>
      <c r="D39" s="271" t="str">
        <f>IF(C39="","",DANE!W16)</f>
        <v/>
      </c>
      <c r="E39" s="271" t="str">
        <f>IF(C39="","",DANE!Y16)</f>
        <v/>
      </c>
      <c r="F39" s="272" t="str">
        <f>IF(C39="","",DANE!R16)</f>
        <v/>
      </c>
      <c r="G39" s="273" t="str">
        <f>IF(C39="","",IF(AND(DANE!S16="",DANE!T16="",DANE!U16="",DANE!V16=""),DANE!P16/DANE!Q16,IF(AND(DANE!T16&lt;=$Q$31,DANE!V16&gt;$Q$31+1),DANE!P16/DANE!Q16,IF(AND(DANE!T16&lt;=$Q$31,DANE!V16=$Q$31+1),DANE!F16/12*DANE!P16/DANE!Q16,IF(AND(DANE!T16=$Q$31+1,DANE!V16&gt;$Q$31+1),DANE!E16/12*(DANE!P16/DANE!Q16),IF(AND(DANE!T16=$Q$31+1,DANE!V16=$Q$31+1),(DANE!F16-DANE!E16+1)/12*(DANE!P16/DANE!Q16),0))))))</f>
        <v/>
      </c>
      <c r="H39" s="229" t="str">
        <f>IF(OR(C39="",I39=""),"",VLOOKUP(DANE!AD16,DANE!$A$17:$B$28,2,0))</f>
        <v/>
      </c>
      <c r="I39" s="274" t="str">
        <f>IF(OR(C39="",F39=DANE!$A$33,F39=DANE!$A$34,F39=DANE!$A$35,F39=DANE!$A$36),"",ROUND(G39*VLOOKUP(E39,'stawki wynagrodzeń'!$I$4:$O$17,HLOOKUP(D39,'stawki wynagrodzeń'!$D$4:$G$5,2,FALSE),FALSE),2))</f>
        <v/>
      </c>
      <c r="J39" s="275" t="str">
        <f>IF(OR(C39="",I39=""),"",DANE!AC16)</f>
        <v/>
      </c>
      <c r="K39" s="276" t="str">
        <f t="shared" si="7"/>
        <v/>
      </c>
      <c r="L39" s="277" t="str">
        <f t="shared" si="8"/>
        <v/>
      </c>
      <c r="M39" s="278" t="str">
        <f t="shared" si="9"/>
        <v/>
      </c>
      <c r="N39" s="279" t="str">
        <f>IF(OR(C39="",I39=""),"",DANE!BB16)</f>
        <v/>
      </c>
      <c r="O39" s="280" t="str">
        <f>IF(OR(C39="",I39=""),"",DANE!AJ16)</f>
        <v/>
      </c>
      <c r="P39" s="277" t="str">
        <f>IF(OR(C39="",I39=""),"",DANE!CF16)</f>
        <v/>
      </c>
      <c r="Q39" s="281" t="str">
        <f>IF(C39="","",DANE!G16)</f>
        <v/>
      </c>
      <c r="R39" s="284">
        <f>IF(C39="",0,IF(AND(F39=DANE!$A$30,Q39&gt;0),DANE!AB16,))</f>
        <v>0</v>
      </c>
      <c r="S39" s="272" t="str">
        <f>DANE!L16</f>
        <v/>
      </c>
      <c r="T39" s="64" t="str">
        <f>IF(OR(C39="",D39&lt;&gt;DANE!$A$39,Q39=0),"",IF(AND(F39=$F$8,D39=DANE!$A$39),$T$19,IF(AND(F39=$F$11,D39=DANE!$A$39),$T$22,IF(AND(F39=$F$12,D39=DANE!$A$39),$T$23,$T$24))))</f>
        <v/>
      </c>
      <c r="U39" s="64" t="str">
        <f>IF(OR(C39="",D39&lt;&gt;DANE!$A$40,Q39=0),"",IF(AND(F39=$F$8,D39=DANE!$A$40),$U$19,IF(AND(F39=$F$11,D39=DANE!$A$40),$U$22,IF(AND(F39=$F$12,D39=DANE!$A$40),$U$23,$U$24))))</f>
        <v/>
      </c>
      <c r="V39" s="64" t="str">
        <f>IF(OR(C39="",D39&lt;&gt;DANE!$A$41,Q39=0),"",IF(AND(F39=$F$8,D39=DANE!$A$41),$V$19,IF(AND(F39=$F$11,D39=DANE!$A$41),$V$22,IF(AND(F39=$F$12,D39=DANE!$A$41),$V$23,$V$24))))</f>
        <v/>
      </c>
      <c r="W39" s="64" t="str">
        <f>IF(OR(C39="",D39&lt;&gt;DANE!$A$42,Q39=0),"",IF(AND(F39=$F$8,D39=DANE!$A$42),$W$19,IF(AND(F39=$F$11,D39=DANE!$A$42),$W$22,IF(AND(F39=$F$12,D39=DANE!$A$42),$W$23,$W$24))))</f>
        <v/>
      </c>
    </row>
    <row r="40" spans="1:23" x14ac:dyDescent="0.2">
      <c r="A40" s="18" t="str">
        <f t="shared" si="6"/>
        <v/>
      </c>
      <c r="B40" s="261" t="str">
        <f>IF(C40="","",DANE!C17)</f>
        <v/>
      </c>
      <c r="C40" s="271" t="str">
        <f>IF(DANE!D17="żż","",DANE!D17)</f>
        <v/>
      </c>
      <c r="D40" s="271" t="str">
        <f>IF(C40="","",DANE!W17)</f>
        <v/>
      </c>
      <c r="E40" s="271" t="str">
        <f>IF(C40="","",DANE!Y17)</f>
        <v/>
      </c>
      <c r="F40" s="272" t="str">
        <f>IF(C40="","",DANE!R17)</f>
        <v/>
      </c>
      <c r="G40" s="273" t="str">
        <f>IF(C40="","",IF(AND(DANE!S17="",DANE!T17="",DANE!U17="",DANE!V17=""),DANE!P17/DANE!Q17,IF(AND(DANE!T17&lt;=$Q$31,DANE!V17&gt;$Q$31+1),DANE!P17/DANE!Q17,IF(AND(DANE!T17&lt;=$Q$31,DANE!V17=$Q$31+1),DANE!F17/12*DANE!P17/DANE!Q17,IF(AND(DANE!T17=$Q$31+1,DANE!V17&gt;$Q$31+1),DANE!E17/12*(DANE!P17/DANE!Q17),IF(AND(DANE!T17=$Q$31+1,DANE!V17=$Q$31+1),(DANE!F17-DANE!E17+1)/12*(DANE!P17/DANE!Q17),0))))))</f>
        <v/>
      </c>
      <c r="H40" s="229" t="str">
        <f>IF(OR(C40="",I40=""),"",VLOOKUP(DANE!AD17,DANE!$A$17:$B$28,2,0))</f>
        <v/>
      </c>
      <c r="I40" s="274" t="str">
        <f>IF(OR(C40="",F40=DANE!$A$33,F40=DANE!$A$34,F40=DANE!$A$35,F40=DANE!$A$36),"",ROUND(G40*VLOOKUP(E40,'stawki wynagrodzeń'!$I$4:$O$17,HLOOKUP(D40,'stawki wynagrodzeń'!$D$4:$G$5,2,FALSE),FALSE),2))</f>
        <v/>
      </c>
      <c r="J40" s="275" t="str">
        <f>IF(OR(C40="",I40=""),"",DANE!AC17)</f>
        <v/>
      </c>
      <c r="K40" s="276" t="str">
        <f t="shared" si="7"/>
        <v/>
      </c>
      <c r="L40" s="277" t="str">
        <f t="shared" si="8"/>
        <v/>
      </c>
      <c r="M40" s="278" t="str">
        <f t="shared" si="9"/>
        <v/>
      </c>
      <c r="N40" s="279" t="str">
        <f>IF(OR(C40="",I40=""),"",DANE!BB17)</f>
        <v/>
      </c>
      <c r="O40" s="280" t="str">
        <f>IF(OR(C40="",I40=""),"",DANE!AJ17)</f>
        <v/>
      </c>
      <c r="P40" s="277" t="str">
        <f>IF(OR(C40="",I40=""),"",DANE!CF17)</f>
        <v/>
      </c>
      <c r="Q40" s="281" t="str">
        <f>IF(C40="","",DANE!G17)</f>
        <v/>
      </c>
      <c r="R40" s="284">
        <f>IF(C40="",0,IF(AND(F40=DANE!$A$30,Q40&gt;0),DANE!AB17,))</f>
        <v>0</v>
      </c>
      <c r="S40" s="272" t="str">
        <f>DANE!L17</f>
        <v/>
      </c>
      <c r="T40" s="64" t="str">
        <f>IF(OR(C40="",D40&lt;&gt;DANE!$A$39,Q40=0),"",IF(AND(F40=$F$8,D40=DANE!$A$39),$T$19,IF(AND(F40=$F$11,D40=DANE!$A$39),$T$22,IF(AND(F40=$F$12,D40=DANE!$A$39),$T$23,$T$24))))</f>
        <v/>
      </c>
      <c r="U40" s="64" t="str">
        <f>IF(OR(C40="",D40&lt;&gt;DANE!$A$40,Q40=0),"",IF(AND(F40=$F$8,D40=DANE!$A$40),$U$19,IF(AND(F40=$F$11,D40=DANE!$A$40),$U$22,IF(AND(F40=$F$12,D40=DANE!$A$40),$U$23,$U$24))))</f>
        <v/>
      </c>
      <c r="V40" s="64" t="str">
        <f>IF(OR(C40="",D40&lt;&gt;DANE!$A$41,Q40=0),"",IF(AND(F40=$F$8,D40=DANE!$A$41),$V$19,IF(AND(F40=$F$11,D40=DANE!$A$41),$V$22,IF(AND(F40=$F$12,D40=DANE!$A$41),$V$23,$V$24))))</f>
        <v/>
      </c>
      <c r="W40" s="64" t="str">
        <f>IF(OR(C40="",D40&lt;&gt;DANE!$A$42,Q40=0),"",IF(AND(F40=$F$8,D40=DANE!$A$42),$W$19,IF(AND(F40=$F$11,D40=DANE!$A$42),$W$22,IF(AND(F40=$F$12,D40=DANE!$A$42),$W$23,$W$24))))</f>
        <v/>
      </c>
    </row>
    <row r="41" spans="1:23" x14ac:dyDescent="0.2">
      <c r="A41" s="18" t="str">
        <f t="shared" si="6"/>
        <v/>
      </c>
      <c r="B41" s="261" t="str">
        <f>IF(C41="","",DANE!C18)</f>
        <v/>
      </c>
      <c r="C41" s="271" t="str">
        <f>IF(DANE!D18="żż","",DANE!D18)</f>
        <v/>
      </c>
      <c r="D41" s="271" t="str">
        <f>IF(C41="","",DANE!W18)</f>
        <v/>
      </c>
      <c r="E41" s="271" t="str">
        <f>IF(C41="","",DANE!Y18)</f>
        <v/>
      </c>
      <c r="F41" s="272" t="str">
        <f>IF(C41="","",DANE!R18)</f>
        <v/>
      </c>
      <c r="G41" s="273" t="str">
        <f>IF(C41="","",IF(AND(DANE!S18="",DANE!T18="",DANE!U18="",DANE!V18=""),DANE!P18/DANE!Q18,IF(AND(DANE!T18&lt;=$Q$31,DANE!V18&gt;$Q$31+1),DANE!P18/DANE!Q18,IF(AND(DANE!T18&lt;=$Q$31,DANE!V18=$Q$31+1),DANE!F18/12*DANE!P18/DANE!Q18,IF(AND(DANE!T18=$Q$31+1,DANE!V18&gt;$Q$31+1),DANE!E18/12*(DANE!P18/DANE!Q18),IF(AND(DANE!T18=$Q$31+1,DANE!V18=$Q$31+1),(DANE!F18-DANE!E18+1)/12*(DANE!P18/DANE!Q18),0))))))</f>
        <v/>
      </c>
      <c r="H41" s="229" t="str">
        <f>IF(OR(C41="",I41=""),"",VLOOKUP(DANE!AD18,DANE!$A$17:$B$28,2,0))</f>
        <v/>
      </c>
      <c r="I41" s="274" t="str">
        <f>IF(OR(C41="",F41=DANE!$A$33,F41=DANE!$A$34,F41=DANE!$A$35,F41=DANE!$A$36),"",ROUND(G41*VLOOKUP(E41,'stawki wynagrodzeń'!$I$4:$O$17,HLOOKUP(D41,'stawki wynagrodzeń'!$D$4:$G$5,2,FALSE),FALSE),2))</f>
        <v/>
      </c>
      <c r="J41" s="275" t="str">
        <f>IF(OR(C41="",I41=""),"",DANE!AC18)</f>
        <v/>
      </c>
      <c r="K41" s="276" t="str">
        <f t="shared" si="7"/>
        <v/>
      </c>
      <c r="L41" s="277" t="str">
        <f t="shared" si="8"/>
        <v/>
      </c>
      <c r="M41" s="278" t="str">
        <f t="shared" si="9"/>
        <v/>
      </c>
      <c r="N41" s="279" t="str">
        <f>IF(OR(C41="",I41=""),"",DANE!BB18)</f>
        <v/>
      </c>
      <c r="O41" s="280" t="str">
        <f>IF(OR(C41="",I41=""),"",DANE!AJ18)</f>
        <v/>
      </c>
      <c r="P41" s="277" t="str">
        <f>IF(OR(C41="",I41=""),"",DANE!CF18)</f>
        <v/>
      </c>
      <c r="Q41" s="281" t="str">
        <f>IF(C41="","",DANE!G18)</f>
        <v/>
      </c>
      <c r="R41" s="284">
        <f>IF(C41="",0,IF(AND(F41=DANE!$A$30,Q41&gt;0),DANE!AB18,))</f>
        <v>0</v>
      </c>
      <c r="S41" s="272" t="str">
        <f>DANE!L18</f>
        <v/>
      </c>
      <c r="T41" s="64" t="str">
        <f>IF(OR(C41="",D41&lt;&gt;DANE!$A$39,Q41=0),"",IF(AND(F41=$F$8,D41=DANE!$A$39),$T$19,IF(AND(F41=$F$11,D41=DANE!$A$39),$T$22,IF(AND(F41=$F$12,D41=DANE!$A$39),$T$23,$T$24))))</f>
        <v/>
      </c>
      <c r="U41" s="64" t="str">
        <f>IF(OR(C41="",D41&lt;&gt;DANE!$A$40,Q41=0),"",IF(AND(F41=$F$8,D41=DANE!$A$40),$U$19,IF(AND(F41=$F$11,D41=DANE!$A$40),$U$22,IF(AND(F41=$F$12,D41=DANE!$A$40),$U$23,$U$24))))</f>
        <v/>
      </c>
      <c r="V41" s="64" t="str">
        <f>IF(OR(C41="",D41&lt;&gt;DANE!$A$41,Q41=0),"",IF(AND(F41=$F$8,D41=DANE!$A$41),$V$19,IF(AND(F41=$F$11,D41=DANE!$A$41),$V$22,IF(AND(F41=$F$12,D41=DANE!$A$41),$V$23,$V$24))))</f>
        <v/>
      </c>
      <c r="W41" s="64" t="str">
        <f>IF(OR(C41="",D41&lt;&gt;DANE!$A$42,Q41=0),"",IF(AND(F41=$F$8,D41=DANE!$A$42),$W$19,IF(AND(F41=$F$11,D41=DANE!$A$42),$W$22,IF(AND(F41=$F$12,D41=DANE!$A$42),$W$23,$W$24))))</f>
        <v/>
      </c>
    </row>
    <row r="42" spans="1:23" x14ac:dyDescent="0.2">
      <c r="A42" s="18" t="str">
        <f t="shared" si="6"/>
        <v/>
      </c>
      <c r="B42" s="261" t="str">
        <f>IF(C42="","",DANE!C19)</f>
        <v/>
      </c>
      <c r="C42" s="271" t="str">
        <f>IF(DANE!D19="żż","",DANE!D19)</f>
        <v/>
      </c>
      <c r="D42" s="271" t="str">
        <f>IF(C42="","",DANE!W19)</f>
        <v/>
      </c>
      <c r="E42" s="271" t="str">
        <f>IF(C42="","",DANE!Y19)</f>
        <v/>
      </c>
      <c r="F42" s="272" t="str">
        <f>IF(C42="","",DANE!R19)</f>
        <v/>
      </c>
      <c r="G42" s="273" t="str">
        <f>IF(C42="","",IF(AND(DANE!S19="",DANE!T19="",DANE!U19="",DANE!V19=""),DANE!P19/DANE!Q19,IF(AND(DANE!T19&lt;=$Q$31,DANE!V19&gt;$Q$31+1),DANE!P19/DANE!Q19,IF(AND(DANE!T19&lt;=$Q$31,DANE!V19=$Q$31+1),DANE!F19/12*DANE!P19/DANE!Q19,IF(AND(DANE!T19=$Q$31+1,DANE!V19&gt;$Q$31+1),DANE!E19/12*(DANE!P19/DANE!Q19),IF(AND(DANE!T19=$Q$31+1,DANE!V19=$Q$31+1),(DANE!F19-DANE!E19+1)/12*(DANE!P19/DANE!Q19),0))))))</f>
        <v/>
      </c>
      <c r="H42" s="229" t="str">
        <f>IF(OR(C42="",I42=""),"",VLOOKUP(DANE!AD19,DANE!$A$17:$B$28,2,0))</f>
        <v/>
      </c>
      <c r="I42" s="274" t="str">
        <f>IF(OR(C42="",F42=DANE!$A$33,F42=DANE!$A$34,F42=DANE!$A$35,F42=DANE!$A$36),"",ROUND(G42*VLOOKUP(E42,'stawki wynagrodzeń'!$I$4:$O$17,HLOOKUP(D42,'stawki wynagrodzeń'!$D$4:$G$5,2,FALSE),FALSE),2))</f>
        <v/>
      </c>
      <c r="J42" s="275" t="str">
        <f>IF(OR(C42="",I42=""),"",DANE!AC19)</f>
        <v/>
      </c>
      <c r="K42" s="276" t="str">
        <f t="shared" si="7"/>
        <v/>
      </c>
      <c r="L42" s="277" t="str">
        <f t="shared" si="8"/>
        <v/>
      </c>
      <c r="M42" s="278" t="str">
        <f t="shared" si="9"/>
        <v/>
      </c>
      <c r="N42" s="279" t="str">
        <f>IF(OR(C42="",I42=""),"",DANE!BB19)</f>
        <v/>
      </c>
      <c r="O42" s="280" t="str">
        <f>IF(OR(C42="",I42=""),"",DANE!AJ19)</f>
        <v/>
      </c>
      <c r="P42" s="277" t="str">
        <f>IF(OR(C42="",I42=""),"",DANE!CF19)</f>
        <v/>
      </c>
      <c r="Q42" s="281" t="str">
        <f>IF(C42="","",DANE!G19)</f>
        <v/>
      </c>
      <c r="R42" s="284">
        <f>IF(C42="",0,IF(AND(F42=DANE!$A$30,Q42&gt;0),DANE!AB19,))</f>
        <v>0</v>
      </c>
      <c r="S42" s="272" t="str">
        <f>DANE!L19</f>
        <v/>
      </c>
      <c r="T42" s="64" t="str">
        <f>IF(OR(C42="",D42&lt;&gt;DANE!$A$39,Q42=0),"",IF(AND(F42=$F$8,D42=DANE!$A$39),$T$19,IF(AND(F42=$F$11,D42=DANE!$A$39),$T$22,IF(AND(F42=$F$12,D42=DANE!$A$39),$T$23,$T$24))))</f>
        <v/>
      </c>
      <c r="U42" s="64" t="str">
        <f>IF(OR(C42="",D42&lt;&gt;DANE!$A$40,Q42=0),"",IF(AND(F42=$F$8,D42=DANE!$A$40),$U$19,IF(AND(F42=$F$11,D42=DANE!$A$40),$U$22,IF(AND(F42=$F$12,D42=DANE!$A$40),$U$23,$U$24))))</f>
        <v/>
      </c>
      <c r="V42" s="64" t="str">
        <f>IF(OR(C42="",D42&lt;&gt;DANE!$A$41,Q42=0),"",IF(AND(F42=$F$8,D42=DANE!$A$41),$V$19,IF(AND(F42=$F$11,D42=DANE!$A$41),$V$22,IF(AND(F42=$F$12,D42=DANE!$A$41),$V$23,$V$24))))</f>
        <v/>
      </c>
      <c r="W42" s="64" t="str">
        <f>IF(OR(C42="",D42&lt;&gt;DANE!$A$42,Q42=0),"",IF(AND(F42=$F$8,D42=DANE!$A$42),$W$19,IF(AND(F42=$F$11,D42=DANE!$A$42),$W$22,IF(AND(F42=$F$12,D42=DANE!$A$42),$W$23,$W$24))))</f>
        <v/>
      </c>
    </row>
    <row r="43" spans="1:23" x14ac:dyDescent="0.2">
      <c r="A43" s="18" t="str">
        <f t="shared" si="6"/>
        <v/>
      </c>
      <c r="B43" s="261" t="str">
        <f>IF(C43="","",DANE!C20)</f>
        <v/>
      </c>
      <c r="C43" s="271" t="str">
        <f>IF(DANE!D20="żż","",DANE!D20)</f>
        <v/>
      </c>
      <c r="D43" s="271" t="str">
        <f>IF(C43="","",DANE!W20)</f>
        <v/>
      </c>
      <c r="E43" s="271" t="str">
        <f>IF(C43="","",DANE!Y20)</f>
        <v/>
      </c>
      <c r="F43" s="272" t="str">
        <f>IF(C43="","",DANE!R20)</f>
        <v/>
      </c>
      <c r="G43" s="273" t="str">
        <f>IF(C43="","",IF(AND(DANE!S20="",DANE!T20="",DANE!U20="",DANE!V20=""),DANE!P20/DANE!Q20,IF(AND(DANE!T20&lt;=$Q$31,DANE!V20&gt;$Q$31+1),DANE!P20/DANE!Q20,IF(AND(DANE!T20&lt;=$Q$31,DANE!V20=$Q$31+1),DANE!F20/12*DANE!P20/DANE!Q20,IF(AND(DANE!T20=$Q$31+1,DANE!V20&gt;$Q$31+1),DANE!E20/12*(DANE!P20/DANE!Q20),IF(AND(DANE!T20=$Q$31+1,DANE!V20=$Q$31+1),(DANE!F20-DANE!E20+1)/12*(DANE!P20/DANE!Q20),0))))))</f>
        <v/>
      </c>
      <c r="H43" s="229" t="str">
        <f>IF(OR(C43="",I43=""),"",VLOOKUP(DANE!AD20,DANE!$A$17:$B$28,2,0))</f>
        <v/>
      </c>
      <c r="I43" s="274" t="str">
        <f>IF(OR(C43="",F43=DANE!$A$33,F43=DANE!$A$34,F43=DANE!$A$35,F43=DANE!$A$36),"",ROUND(G43*VLOOKUP(E43,'stawki wynagrodzeń'!$I$4:$O$17,HLOOKUP(D43,'stawki wynagrodzeń'!$D$4:$G$5,2,FALSE),FALSE),2))</f>
        <v/>
      </c>
      <c r="J43" s="275" t="str">
        <f>IF(OR(C43="",I43=""),"",DANE!AC20)</f>
        <v/>
      </c>
      <c r="K43" s="276" t="str">
        <f t="shared" si="7"/>
        <v/>
      </c>
      <c r="L43" s="277" t="str">
        <f t="shared" si="8"/>
        <v/>
      </c>
      <c r="M43" s="278" t="str">
        <f t="shared" si="9"/>
        <v/>
      </c>
      <c r="N43" s="279" t="str">
        <f>IF(OR(C43="",I43=""),"",DANE!BB20)</f>
        <v/>
      </c>
      <c r="O43" s="280" t="str">
        <f>IF(OR(C43="",I43=""),"",DANE!AJ20)</f>
        <v/>
      </c>
      <c r="P43" s="277" t="str">
        <f>IF(OR(C43="",I43=""),"",DANE!CF20)</f>
        <v/>
      </c>
      <c r="Q43" s="281" t="str">
        <f>IF(C43="","",DANE!G20)</f>
        <v/>
      </c>
      <c r="R43" s="284">
        <f>IF(C43="",0,IF(AND(F43=DANE!$A$30,Q43&gt;0),DANE!AB20,))</f>
        <v>0</v>
      </c>
      <c r="S43" s="272" t="str">
        <f>DANE!L20</f>
        <v/>
      </c>
      <c r="T43" s="64" t="str">
        <f>IF(OR(C43="",D43&lt;&gt;DANE!$A$39,Q43=0),"",IF(AND(F43=$F$8,D43=DANE!$A$39),$T$19,IF(AND(F43=$F$11,D43=DANE!$A$39),$T$22,IF(AND(F43=$F$12,D43=DANE!$A$39),$T$23,$T$24))))</f>
        <v/>
      </c>
      <c r="U43" s="64" t="str">
        <f>IF(OR(C43="",D43&lt;&gt;DANE!$A$40,Q43=0),"",IF(AND(F43=$F$8,D43=DANE!$A$40),$U$19,IF(AND(F43=$F$11,D43=DANE!$A$40),$U$22,IF(AND(F43=$F$12,D43=DANE!$A$40),$U$23,$U$24))))</f>
        <v/>
      </c>
      <c r="V43" s="64" t="str">
        <f>IF(OR(C43="",D43&lt;&gt;DANE!$A$41,Q43=0),"",IF(AND(F43=$F$8,D43=DANE!$A$41),$V$19,IF(AND(F43=$F$11,D43=DANE!$A$41),$V$22,IF(AND(F43=$F$12,D43=DANE!$A$41),$V$23,$V$24))))</f>
        <v/>
      </c>
      <c r="W43" s="64" t="str">
        <f>IF(OR(C43="",D43&lt;&gt;DANE!$A$42,Q43=0),"",IF(AND(F43=$F$8,D43=DANE!$A$42),$W$19,IF(AND(F43=$F$11,D43=DANE!$A$42),$W$22,IF(AND(F43=$F$12,D43=DANE!$A$42),$W$23,$W$24))))</f>
        <v/>
      </c>
    </row>
    <row r="44" spans="1:23" x14ac:dyDescent="0.2">
      <c r="A44" s="18" t="str">
        <f t="shared" si="6"/>
        <v/>
      </c>
      <c r="B44" s="261" t="str">
        <f>IF(C44="","",DANE!C21)</f>
        <v/>
      </c>
      <c r="C44" s="271" t="str">
        <f>IF(DANE!D21="żż","",DANE!D21)</f>
        <v/>
      </c>
      <c r="D44" s="271" t="str">
        <f>IF(C44="","",DANE!W21)</f>
        <v/>
      </c>
      <c r="E44" s="271" t="str">
        <f>IF(C44="","",DANE!Y21)</f>
        <v/>
      </c>
      <c r="F44" s="272" t="str">
        <f>IF(C44="","",DANE!R21)</f>
        <v/>
      </c>
      <c r="G44" s="273" t="str">
        <f>IF(C44="","",IF(AND(DANE!S21="",DANE!T21="",DANE!U21="",DANE!V21=""),DANE!P21/DANE!Q21,IF(AND(DANE!T21&lt;=$Q$31,DANE!V21&gt;$Q$31+1),DANE!P21/DANE!Q21,IF(AND(DANE!T21&lt;=$Q$31,DANE!V21=$Q$31+1),DANE!F21/12*DANE!P21/DANE!Q21,IF(AND(DANE!T21=$Q$31+1,DANE!V21&gt;$Q$31+1),DANE!E21/12*(DANE!P21/DANE!Q21),IF(AND(DANE!T21=$Q$31+1,DANE!V21=$Q$31+1),(DANE!F21-DANE!E21+1)/12*(DANE!P21/DANE!Q21),0))))))</f>
        <v/>
      </c>
      <c r="H44" s="229" t="str">
        <f>IF(OR(C44="",I44=""),"",VLOOKUP(DANE!AD21,DANE!$A$17:$B$28,2,0))</f>
        <v/>
      </c>
      <c r="I44" s="274" t="str">
        <f>IF(OR(C44="",F44=DANE!$A$33,F44=DANE!$A$34,F44=DANE!$A$35,F44=DANE!$A$36),"",ROUND(G44*VLOOKUP(E44,'stawki wynagrodzeń'!$I$4:$O$17,HLOOKUP(D44,'stawki wynagrodzeń'!$D$4:$G$5,2,FALSE),FALSE),2))</f>
        <v/>
      </c>
      <c r="J44" s="275" t="str">
        <f>IF(OR(C44="",I44=""),"",DANE!AC21)</f>
        <v/>
      </c>
      <c r="K44" s="276" t="str">
        <f t="shared" si="7"/>
        <v/>
      </c>
      <c r="L44" s="277" t="str">
        <f t="shared" si="8"/>
        <v/>
      </c>
      <c r="M44" s="278" t="str">
        <f t="shared" si="9"/>
        <v/>
      </c>
      <c r="N44" s="279" t="str">
        <f>IF(OR(C44="",I44=""),"",DANE!BB21)</f>
        <v/>
      </c>
      <c r="O44" s="280" t="str">
        <f>IF(OR(C44="",I44=""),"",DANE!AJ21)</f>
        <v/>
      </c>
      <c r="P44" s="277" t="str">
        <f>IF(OR(C44="",I44=""),"",DANE!CF21)</f>
        <v/>
      </c>
      <c r="Q44" s="281" t="str">
        <f>IF(C44="","",DANE!G21)</f>
        <v/>
      </c>
      <c r="R44" s="284">
        <f>IF(C44="",0,IF(AND(F44=DANE!$A$30,Q44&gt;0),DANE!AB21,))</f>
        <v>0</v>
      </c>
      <c r="S44" s="272" t="str">
        <f>DANE!L21</f>
        <v/>
      </c>
      <c r="T44" s="64" t="str">
        <f>IF(OR(C44="",D44&lt;&gt;DANE!$A$39,Q44=0),"",IF(AND(F44=$F$8,D44=DANE!$A$39),$T$19,IF(AND(F44=$F$11,D44=DANE!$A$39),$T$22,IF(AND(F44=$F$12,D44=DANE!$A$39),$T$23,$T$24))))</f>
        <v/>
      </c>
      <c r="U44" s="64" t="str">
        <f>IF(OR(C44="",D44&lt;&gt;DANE!$A$40,Q44=0),"",IF(AND(F44=$F$8,D44=DANE!$A$40),$U$19,IF(AND(F44=$F$11,D44=DANE!$A$40),$U$22,IF(AND(F44=$F$12,D44=DANE!$A$40),$U$23,$U$24))))</f>
        <v/>
      </c>
      <c r="V44" s="64" t="str">
        <f>IF(OR(C44="",D44&lt;&gt;DANE!$A$41,Q44=0),"",IF(AND(F44=$F$8,D44=DANE!$A$41),$V$19,IF(AND(F44=$F$11,D44=DANE!$A$41),$V$22,IF(AND(F44=$F$12,D44=DANE!$A$41),$V$23,$V$24))))</f>
        <v/>
      </c>
      <c r="W44" s="64" t="str">
        <f>IF(OR(C44="",D44&lt;&gt;DANE!$A$42,Q44=0),"",IF(AND(F44=$F$8,D44=DANE!$A$42),$W$19,IF(AND(F44=$F$11,D44=DANE!$A$42),$W$22,IF(AND(F44=$F$12,D44=DANE!$A$42),$W$23,$W$24))))</f>
        <v/>
      </c>
    </row>
    <row r="45" spans="1:23" x14ac:dyDescent="0.2">
      <c r="A45" s="18" t="str">
        <f t="shared" si="6"/>
        <v/>
      </c>
      <c r="B45" s="261" t="str">
        <f>IF(C45="","",DANE!C22)</f>
        <v/>
      </c>
      <c r="C45" s="271" t="str">
        <f>IF(DANE!D22="żż","",DANE!D22)</f>
        <v/>
      </c>
      <c r="D45" s="271" t="str">
        <f>IF(C45="","",DANE!W22)</f>
        <v/>
      </c>
      <c r="E45" s="271" t="str">
        <f>IF(C45="","",DANE!Y22)</f>
        <v/>
      </c>
      <c r="F45" s="272" t="str">
        <f>IF(C45="","",DANE!R22)</f>
        <v/>
      </c>
      <c r="G45" s="273" t="str">
        <f>IF(C45="","",IF(AND(DANE!S22="",DANE!T22="",DANE!U22="",DANE!V22=""),DANE!P22/DANE!Q22,IF(AND(DANE!T22&lt;=$Q$31,DANE!V22&gt;$Q$31+1),DANE!P22/DANE!Q22,IF(AND(DANE!T22&lt;=$Q$31,DANE!V22=$Q$31+1),DANE!F22/12*DANE!P22/DANE!Q22,IF(AND(DANE!T22=$Q$31+1,DANE!V22&gt;$Q$31+1),DANE!E22/12*(DANE!P22/DANE!Q22),IF(AND(DANE!T22=$Q$31+1,DANE!V22=$Q$31+1),(DANE!F22-DANE!E22+1)/12*(DANE!P22/DANE!Q22),0))))))</f>
        <v/>
      </c>
      <c r="H45" s="229" t="str">
        <f>IF(OR(C45="",I45=""),"",VLOOKUP(DANE!AD22,DANE!$A$17:$B$28,2,0))</f>
        <v/>
      </c>
      <c r="I45" s="274" t="str">
        <f>IF(OR(C45="",F45=DANE!$A$33,F45=DANE!$A$34,F45=DANE!$A$35,F45=DANE!$A$36),"",ROUND(G45*VLOOKUP(E45,'stawki wynagrodzeń'!$I$4:$O$17,HLOOKUP(D45,'stawki wynagrodzeń'!$D$4:$G$5,2,FALSE),FALSE),2))</f>
        <v/>
      </c>
      <c r="J45" s="275" t="str">
        <f>IF(OR(C45="",I45=""),"",DANE!AC22)</f>
        <v/>
      </c>
      <c r="K45" s="276" t="str">
        <f t="shared" si="7"/>
        <v/>
      </c>
      <c r="L45" s="277" t="str">
        <f t="shared" si="8"/>
        <v/>
      </c>
      <c r="M45" s="278" t="str">
        <f t="shared" si="9"/>
        <v/>
      </c>
      <c r="N45" s="279" t="str">
        <f>IF(OR(C45="",I45=""),"",DANE!BB22)</f>
        <v/>
      </c>
      <c r="O45" s="280" t="str">
        <f>IF(OR(C45="",I45=""),"",DANE!AJ22)</f>
        <v/>
      </c>
      <c r="P45" s="277" t="str">
        <f>IF(OR(C45="",I45=""),"",DANE!CF22)</f>
        <v/>
      </c>
      <c r="Q45" s="281" t="str">
        <f>IF(C45="","",DANE!G22)</f>
        <v/>
      </c>
      <c r="R45" s="284">
        <f>IF(C45="",0,IF(AND(F45=DANE!$A$30,Q45&gt;0),DANE!AB22,))</f>
        <v>0</v>
      </c>
      <c r="S45" s="272" t="str">
        <f>DANE!L22</f>
        <v/>
      </c>
      <c r="T45" s="64" t="str">
        <f>IF(OR(C45="",D45&lt;&gt;DANE!$A$39,Q45=0),"",IF(AND(F45=$F$8,D45=DANE!$A$39),$T$19,IF(AND(F45=$F$11,D45=DANE!$A$39),$T$22,IF(AND(F45=$F$12,D45=DANE!$A$39),$T$23,$T$24))))</f>
        <v/>
      </c>
      <c r="U45" s="64" t="str">
        <f>IF(OR(C45="",D45&lt;&gt;DANE!$A$40,Q45=0),"",IF(AND(F45=$F$8,D45=DANE!$A$40),$U$19,IF(AND(F45=$F$11,D45=DANE!$A$40),$U$22,IF(AND(F45=$F$12,D45=DANE!$A$40),$U$23,$U$24))))</f>
        <v/>
      </c>
      <c r="V45" s="64" t="str">
        <f>IF(OR(C45="",D45&lt;&gt;DANE!$A$41,Q45=0),"",IF(AND(F45=$F$8,D45=DANE!$A$41),$V$19,IF(AND(F45=$F$11,D45=DANE!$A$41),$V$22,IF(AND(F45=$F$12,D45=DANE!$A$41),$V$23,$V$24))))</f>
        <v/>
      </c>
      <c r="W45" s="64" t="str">
        <f>IF(OR(C45="",D45&lt;&gt;DANE!$A$42,Q45=0),"",IF(AND(F45=$F$8,D45=DANE!$A$42),$W$19,IF(AND(F45=$F$11,D45=DANE!$A$42),$W$22,IF(AND(F45=$F$12,D45=DANE!$A$42),$W$23,$W$24))))</f>
        <v/>
      </c>
    </row>
    <row r="46" spans="1:23" x14ac:dyDescent="0.2">
      <c r="A46" s="18" t="str">
        <f t="shared" si="6"/>
        <v/>
      </c>
      <c r="B46" s="261" t="str">
        <f>IF(C46="","",DANE!C23)</f>
        <v/>
      </c>
      <c r="C46" s="271" t="str">
        <f>IF(DANE!D23="żż","",DANE!D23)</f>
        <v/>
      </c>
      <c r="D46" s="271" t="str">
        <f>IF(C46="","",DANE!W23)</f>
        <v/>
      </c>
      <c r="E46" s="271" t="str">
        <f>IF(C46="","",DANE!Y23)</f>
        <v/>
      </c>
      <c r="F46" s="272" t="str">
        <f>IF(C46="","",DANE!R23)</f>
        <v/>
      </c>
      <c r="G46" s="273" t="str">
        <f>IF(C46="","",IF(AND(DANE!S23="",DANE!T23="",DANE!U23="",DANE!V23=""),DANE!P23/DANE!Q23,IF(AND(DANE!T23&lt;=$Q$31,DANE!V23&gt;$Q$31+1),DANE!P23/DANE!Q23,IF(AND(DANE!T23&lt;=$Q$31,DANE!V23=$Q$31+1),DANE!F23/12*DANE!P23/DANE!Q23,IF(AND(DANE!T23=$Q$31+1,DANE!V23&gt;$Q$31+1),DANE!E23/12*(DANE!P23/DANE!Q23),IF(AND(DANE!T23=$Q$31+1,DANE!V23=$Q$31+1),(DANE!F23-DANE!E23+1)/12*(DANE!P23/DANE!Q23),0))))))</f>
        <v/>
      </c>
      <c r="H46" s="229" t="str">
        <f>IF(OR(C46="",I46=""),"",VLOOKUP(DANE!AD23,DANE!$A$17:$B$28,2,0))</f>
        <v/>
      </c>
      <c r="I46" s="274" t="str">
        <f>IF(OR(C46="",F46=DANE!$A$33,F46=DANE!$A$34,F46=DANE!$A$35,F46=DANE!$A$36),"",ROUND(G46*VLOOKUP(E46,'stawki wynagrodzeń'!$I$4:$O$17,HLOOKUP(D46,'stawki wynagrodzeń'!$D$4:$G$5,2,FALSE),FALSE),2))</f>
        <v/>
      </c>
      <c r="J46" s="275" t="str">
        <f>IF(OR(C46="",I46=""),"",DANE!AC23)</f>
        <v/>
      </c>
      <c r="K46" s="276" t="str">
        <f t="shared" si="7"/>
        <v/>
      </c>
      <c r="L46" s="277" t="str">
        <f t="shared" si="8"/>
        <v/>
      </c>
      <c r="M46" s="278" t="str">
        <f t="shared" si="9"/>
        <v/>
      </c>
      <c r="N46" s="279" t="str">
        <f>IF(OR(C46="",I46=""),"",DANE!BB23)</f>
        <v/>
      </c>
      <c r="O46" s="280" t="str">
        <f>IF(OR(C46="",I46=""),"",DANE!AJ23)</f>
        <v/>
      </c>
      <c r="P46" s="277" t="str">
        <f>IF(OR(C46="",I46=""),"",DANE!CF23)</f>
        <v/>
      </c>
      <c r="Q46" s="281" t="str">
        <f>IF(C46="","",DANE!G23)</f>
        <v/>
      </c>
      <c r="R46" s="284">
        <f>IF(C46="",0,IF(AND(F46=DANE!$A$30,Q46&gt;0),DANE!AB23,))</f>
        <v>0</v>
      </c>
      <c r="S46" s="272" t="str">
        <f>DANE!L23</f>
        <v/>
      </c>
      <c r="T46" s="64" t="str">
        <f>IF(OR(C46="",D46&lt;&gt;DANE!$A$39,Q46=0),"",IF(AND(F46=$F$8,D46=DANE!$A$39),$T$19,IF(AND(F46=$F$11,D46=DANE!$A$39),$T$22,IF(AND(F46=$F$12,D46=DANE!$A$39),$T$23,$T$24))))</f>
        <v/>
      </c>
      <c r="U46" s="64" t="str">
        <f>IF(OR(C46="",D46&lt;&gt;DANE!$A$40,Q46=0),"",IF(AND(F46=$F$8,D46=DANE!$A$40),$U$19,IF(AND(F46=$F$11,D46=DANE!$A$40),$U$22,IF(AND(F46=$F$12,D46=DANE!$A$40),$U$23,$U$24))))</f>
        <v/>
      </c>
      <c r="V46" s="64" t="str">
        <f>IF(OR(C46="",D46&lt;&gt;DANE!$A$41,Q46=0),"",IF(AND(F46=$F$8,D46=DANE!$A$41),$V$19,IF(AND(F46=$F$11,D46=DANE!$A$41),$V$22,IF(AND(F46=$F$12,D46=DANE!$A$41),$V$23,$V$24))))</f>
        <v/>
      </c>
      <c r="W46" s="64" t="str">
        <f>IF(OR(C46="",D46&lt;&gt;DANE!$A$42,Q46=0),"",IF(AND(F46=$F$8,D46=DANE!$A$42),$W$19,IF(AND(F46=$F$11,D46=DANE!$A$42),$W$22,IF(AND(F46=$F$12,D46=DANE!$A$42),$W$23,$W$24))))</f>
        <v/>
      </c>
    </row>
    <row r="47" spans="1:23" x14ac:dyDescent="0.2">
      <c r="A47" s="18" t="str">
        <f t="shared" si="6"/>
        <v/>
      </c>
      <c r="B47" s="261" t="str">
        <f>IF(C47="","",DANE!C24)</f>
        <v/>
      </c>
      <c r="C47" s="271" t="str">
        <f>IF(DANE!D24="żż","",DANE!D24)</f>
        <v/>
      </c>
      <c r="D47" s="271" t="str">
        <f>IF(C47="","",DANE!W24)</f>
        <v/>
      </c>
      <c r="E47" s="271" t="str">
        <f>IF(C47="","",DANE!Y24)</f>
        <v/>
      </c>
      <c r="F47" s="272" t="str">
        <f>IF(C47="","",DANE!R24)</f>
        <v/>
      </c>
      <c r="G47" s="273" t="str">
        <f>IF(C47="","",IF(AND(DANE!S24="",DANE!T24="",DANE!U24="",DANE!V24=""),DANE!P24/DANE!Q24,IF(AND(DANE!T24&lt;=$Q$31,DANE!V24&gt;$Q$31+1),DANE!P24/DANE!Q24,IF(AND(DANE!T24&lt;=$Q$31,DANE!V24=$Q$31+1),DANE!F24/12*DANE!P24/DANE!Q24,IF(AND(DANE!T24=$Q$31+1,DANE!V24&gt;$Q$31+1),DANE!E24/12*(DANE!P24/DANE!Q24),IF(AND(DANE!T24=$Q$31+1,DANE!V24=$Q$31+1),(DANE!F24-DANE!E24+1)/12*(DANE!P24/DANE!Q24),0))))))</f>
        <v/>
      </c>
      <c r="H47" s="229" t="str">
        <f>IF(OR(C47="",I47=""),"",VLOOKUP(DANE!AD24,DANE!$A$17:$B$28,2,0))</f>
        <v/>
      </c>
      <c r="I47" s="274" t="str">
        <f>IF(OR(C47="",F47=DANE!$A$33,F47=DANE!$A$34,F47=DANE!$A$35,F47=DANE!$A$36),"",ROUND(G47*VLOOKUP(E47,'stawki wynagrodzeń'!$I$4:$O$17,HLOOKUP(D47,'stawki wynagrodzeń'!$D$4:$G$5,2,FALSE),FALSE),2))</f>
        <v/>
      </c>
      <c r="J47" s="275" t="str">
        <f>IF(OR(C47="",I47=""),"",DANE!AC24)</f>
        <v/>
      </c>
      <c r="K47" s="276" t="str">
        <f t="shared" si="7"/>
        <v/>
      </c>
      <c r="L47" s="277" t="str">
        <f t="shared" si="8"/>
        <v/>
      </c>
      <c r="M47" s="278" t="str">
        <f t="shared" si="9"/>
        <v/>
      </c>
      <c r="N47" s="279" t="str">
        <f>IF(OR(C47="",I47=""),"",DANE!BB24)</f>
        <v/>
      </c>
      <c r="O47" s="280" t="str">
        <f>IF(OR(C47="",I47=""),"",DANE!AJ24)</f>
        <v/>
      </c>
      <c r="P47" s="277" t="str">
        <f>IF(OR(C47="",I47=""),"",DANE!CF24)</f>
        <v/>
      </c>
      <c r="Q47" s="281" t="str">
        <f>IF(C47="","",DANE!G24)</f>
        <v/>
      </c>
      <c r="R47" s="284">
        <f>IF(C47="",0,IF(AND(F47=DANE!$A$30,Q47&gt;0),DANE!AB24,))</f>
        <v>0</v>
      </c>
      <c r="S47" s="272" t="str">
        <f>DANE!L24</f>
        <v/>
      </c>
      <c r="T47" s="64" t="str">
        <f>IF(OR(C47="",D47&lt;&gt;DANE!$A$39,Q47=0),"",IF(AND(F47=$F$8,D47=DANE!$A$39),$T$19,IF(AND(F47=$F$11,D47=DANE!$A$39),$T$22,IF(AND(F47=$F$12,D47=DANE!$A$39),$T$23,$T$24))))</f>
        <v/>
      </c>
      <c r="U47" s="64" t="str">
        <f>IF(OR(C47="",D47&lt;&gt;DANE!$A$40,Q47=0),"",IF(AND(F47=$F$8,D47=DANE!$A$40),$U$19,IF(AND(F47=$F$11,D47=DANE!$A$40),$U$22,IF(AND(F47=$F$12,D47=DANE!$A$40),$U$23,$U$24))))</f>
        <v/>
      </c>
      <c r="V47" s="64" t="str">
        <f>IF(OR(C47="",D47&lt;&gt;DANE!$A$41,Q47=0),"",IF(AND(F47=$F$8,D47=DANE!$A$41),$V$19,IF(AND(F47=$F$11,D47=DANE!$A$41),$V$22,IF(AND(F47=$F$12,D47=DANE!$A$41),$V$23,$V$24))))</f>
        <v/>
      </c>
      <c r="W47" s="64" t="str">
        <f>IF(OR(C47="",D47&lt;&gt;DANE!$A$42,Q47=0),"",IF(AND(F47=$F$8,D47=DANE!$A$42),$W$19,IF(AND(F47=$F$11,D47=DANE!$A$42),$W$22,IF(AND(F47=$F$12,D47=DANE!$A$42),$W$23,$W$24))))</f>
        <v/>
      </c>
    </row>
    <row r="48" spans="1:23" x14ac:dyDescent="0.2">
      <c r="A48" s="18" t="str">
        <f t="shared" si="6"/>
        <v/>
      </c>
      <c r="B48" s="261" t="str">
        <f>IF(C48="","",DANE!C25)</f>
        <v/>
      </c>
      <c r="C48" s="271" t="str">
        <f>IF(DANE!D25="żż","",DANE!D25)</f>
        <v/>
      </c>
      <c r="D48" s="271" t="str">
        <f>IF(C48="","",DANE!W25)</f>
        <v/>
      </c>
      <c r="E48" s="271" t="str">
        <f>IF(C48="","",DANE!Y25)</f>
        <v/>
      </c>
      <c r="F48" s="272" t="str">
        <f>IF(C48="","",DANE!R25)</f>
        <v/>
      </c>
      <c r="G48" s="273" t="str">
        <f>IF(C48="","",IF(AND(DANE!S25="",DANE!T25="",DANE!U25="",DANE!V25=""),DANE!P25/DANE!Q25,IF(AND(DANE!T25&lt;=$Q$31,DANE!V25&gt;$Q$31+1),DANE!P25/DANE!Q25,IF(AND(DANE!T25&lt;=$Q$31,DANE!V25=$Q$31+1),DANE!F25/12*DANE!P25/DANE!Q25,IF(AND(DANE!T25=$Q$31+1,DANE!V25&gt;$Q$31+1),DANE!E25/12*(DANE!P25/DANE!Q25),IF(AND(DANE!T25=$Q$31+1,DANE!V25=$Q$31+1),(DANE!F25-DANE!E25+1)/12*(DANE!P25/DANE!Q25),0))))))</f>
        <v/>
      </c>
      <c r="H48" s="229" t="str">
        <f>IF(OR(C48="",I48=""),"",VLOOKUP(DANE!AD25,DANE!$A$17:$B$28,2,0))</f>
        <v/>
      </c>
      <c r="I48" s="274" t="str">
        <f>IF(OR(C48="",F48=DANE!$A$33,F48=DANE!$A$34,F48=DANE!$A$35,F48=DANE!$A$36),"",ROUND(G48*VLOOKUP(E48,'stawki wynagrodzeń'!$I$4:$O$17,HLOOKUP(D48,'stawki wynagrodzeń'!$D$4:$G$5,2,FALSE),FALSE),2))</f>
        <v/>
      </c>
      <c r="J48" s="275" t="str">
        <f>IF(OR(C48="",I48=""),"",DANE!AC25)</f>
        <v/>
      </c>
      <c r="K48" s="276" t="str">
        <f t="shared" si="7"/>
        <v/>
      </c>
      <c r="L48" s="277" t="str">
        <f t="shared" si="8"/>
        <v/>
      </c>
      <c r="M48" s="278" t="str">
        <f t="shared" si="9"/>
        <v/>
      </c>
      <c r="N48" s="279" t="str">
        <f>IF(OR(C48="",I48=""),"",DANE!BB25)</f>
        <v/>
      </c>
      <c r="O48" s="280" t="str">
        <f>IF(OR(C48="",I48=""),"",DANE!AJ25)</f>
        <v/>
      </c>
      <c r="P48" s="277" t="str">
        <f>IF(OR(C48="",I48=""),"",DANE!CF25)</f>
        <v/>
      </c>
      <c r="Q48" s="281" t="str">
        <f>IF(C48="","",DANE!G25)</f>
        <v/>
      </c>
      <c r="R48" s="284">
        <f>IF(C48="",0,IF(AND(F48=DANE!$A$30,Q48&gt;0),DANE!AB25,))</f>
        <v>0</v>
      </c>
      <c r="S48" s="272" t="str">
        <f>DANE!L25</f>
        <v/>
      </c>
      <c r="T48" s="64" t="str">
        <f>IF(OR(C48="",D48&lt;&gt;DANE!$A$39,Q48=0),"",IF(AND(F48=$F$8,D48=DANE!$A$39),$T$19,IF(AND(F48=$F$11,D48=DANE!$A$39),$T$22,IF(AND(F48=$F$12,D48=DANE!$A$39),$T$23,$T$24))))</f>
        <v/>
      </c>
      <c r="U48" s="64" t="str">
        <f>IF(OR(C48="",D48&lt;&gt;DANE!$A$40,Q48=0),"",IF(AND(F48=$F$8,D48=DANE!$A$40),$U$19,IF(AND(F48=$F$11,D48=DANE!$A$40),$U$22,IF(AND(F48=$F$12,D48=DANE!$A$40),$U$23,$U$24))))</f>
        <v/>
      </c>
      <c r="V48" s="64" t="str">
        <f>IF(OR(C48="",D48&lt;&gt;DANE!$A$41,Q48=0),"",IF(AND(F48=$F$8,D48=DANE!$A$41),$V$19,IF(AND(F48=$F$11,D48=DANE!$A$41),$V$22,IF(AND(F48=$F$12,D48=DANE!$A$41),$V$23,$V$24))))</f>
        <v/>
      </c>
      <c r="W48" s="64" t="str">
        <f>IF(OR(C48="",D48&lt;&gt;DANE!$A$42,Q48=0),"",IF(AND(F48=$F$8,D48=DANE!$A$42),$W$19,IF(AND(F48=$F$11,D48=DANE!$A$42),$W$22,IF(AND(F48=$F$12,D48=DANE!$A$42),$W$23,$W$24))))</f>
        <v/>
      </c>
    </row>
    <row r="49" spans="1:23" x14ac:dyDescent="0.2">
      <c r="A49" s="18" t="str">
        <f t="shared" si="6"/>
        <v/>
      </c>
      <c r="B49" s="261" t="str">
        <f>IF(C49="","",DANE!C26)</f>
        <v/>
      </c>
      <c r="C49" s="271" t="str">
        <f>IF(DANE!D26="żż","",DANE!D26)</f>
        <v/>
      </c>
      <c r="D49" s="271" t="str">
        <f>IF(C49="","",DANE!W26)</f>
        <v/>
      </c>
      <c r="E49" s="271" t="str">
        <f>IF(C49="","",DANE!Y26)</f>
        <v/>
      </c>
      <c r="F49" s="272" t="str">
        <f>IF(C49="","",DANE!R26)</f>
        <v/>
      </c>
      <c r="G49" s="273" t="str">
        <f>IF(C49="","",IF(AND(DANE!S26="",DANE!T26="",DANE!U26="",DANE!V26=""),DANE!P26/DANE!Q26,IF(AND(DANE!T26&lt;=$Q$31,DANE!V26&gt;$Q$31+1),DANE!P26/DANE!Q26,IF(AND(DANE!T26&lt;=$Q$31,DANE!V26=$Q$31+1),DANE!F26/12*DANE!P26/DANE!Q26,IF(AND(DANE!T26=$Q$31+1,DANE!V26&gt;$Q$31+1),DANE!E26/12*(DANE!P26/DANE!Q26),IF(AND(DANE!T26=$Q$31+1,DANE!V26=$Q$31+1),(DANE!F26-DANE!E26+1)/12*(DANE!P26/DANE!Q26),0))))))</f>
        <v/>
      </c>
      <c r="H49" s="229" t="str">
        <f>IF(OR(C49="",I49=""),"",VLOOKUP(DANE!AD26,DANE!$A$17:$B$28,2,0))</f>
        <v/>
      </c>
      <c r="I49" s="274" t="str">
        <f>IF(OR(C49="",F49=DANE!$A$33,F49=DANE!$A$34,F49=DANE!$A$35,F49=DANE!$A$36),"",ROUND(G49*VLOOKUP(E49,'stawki wynagrodzeń'!$I$4:$O$17,HLOOKUP(D49,'stawki wynagrodzeń'!$D$4:$G$5,2,FALSE),FALSE),2))</f>
        <v/>
      </c>
      <c r="J49" s="275" t="str">
        <f>IF(OR(C49="",I49=""),"",DANE!AC26)</f>
        <v/>
      </c>
      <c r="K49" s="276" t="str">
        <f t="shared" si="7"/>
        <v/>
      </c>
      <c r="L49" s="277" t="str">
        <f t="shared" si="8"/>
        <v/>
      </c>
      <c r="M49" s="278" t="str">
        <f t="shared" si="9"/>
        <v/>
      </c>
      <c r="N49" s="279" t="str">
        <f>IF(OR(C49="",I49=""),"",DANE!BB26)</f>
        <v/>
      </c>
      <c r="O49" s="280" t="str">
        <f>IF(OR(C49="",I49=""),"",DANE!AJ26)</f>
        <v/>
      </c>
      <c r="P49" s="277" t="str">
        <f>IF(OR(C49="",I49=""),"",DANE!CF26)</f>
        <v/>
      </c>
      <c r="Q49" s="281" t="str">
        <f>IF(C49="","",DANE!G26)</f>
        <v/>
      </c>
      <c r="R49" s="284">
        <f>IF(C49="",0,IF(AND(F49=DANE!$A$30,Q49&gt;0),DANE!AB26,))</f>
        <v>0</v>
      </c>
      <c r="S49" s="272" t="str">
        <f>DANE!L26</f>
        <v/>
      </c>
      <c r="T49" s="64" t="str">
        <f>IF(OR(C49="",D49&lt;&gt;DANE!$A$39,Q49=0),"",IF(AND(F49=$F$8,D49=DANE!$A$39),$T$19,IF(AND(F49=$F$11,D49=DANE!$A$39),$T$22,IF(AND(F49=$F$12,D49=DANE!$A$39),$T$23,$T$24))))</f>
        <v/>
      </c>
      <c r="U49" s="64" t="str">
        <f>IF(OR(C49="",D49&lt;&gt;DANE!$A$40,Q49=0),"",IF(AND(F49=$F$8,D49=DANE!$A$40),$U$19,IF(AND(F49=$F$11,D49=DANE!$A$40),$U$22,IF(AND(F49=$F$12,D49=DANE!$A$40),$U$23,$U$24))))</f>
        <v/>
      </c>
      <c r="V49" s="64" t="str">
        <f>IF(OR(C49="",D49&lt;&gt;DANE!$A$41,Q49=0),"",IF(AND(F49=$F$8,D49=DANE!$A$41),$V$19,IF(AND(F49=$F$11,D49=DANE!$A$41),$V$22,IF(AND(F49=$F$12,D49=DANE!$A$41),$V$23,$V$24))))</f>
        <v/>
      </c>
      <c r="W49" s="64" t="str">
        <f>IF(OR(C49="",D49&lt;&gt;DANE!$A$42,Q49=0),"",IF(AND(F49=$F$8,D49=DANE!$A$42),$W$19,IF(AND(F49=$F$11,D49=DANE!$A$42),$W$22,IF(AND(F49=$F$12,D49=DANE!$A$42),$W$23,$W$24))))</f>
        <v/>
      </c>
    </row>
    <row r="50" spans="1:23" x14ac:dyDescent="0.2">
      <c r="A50" s="18" t="str">
        <f t="shared" si="6"/>
        <v/>
      </c>
      <c r="B50" s="261" t="str">
        <f>IF(C50="","",DANE!C27)</f>
        <v/>
      </c>
      <c r="C50" s="271" t="str">
        <f>IF(DANE!D27="żż","",DANE!D27)</f>
        <v/>
      </c>
      <c r="D50" s="271" t="str">
        <f>IF(C50="","",DANE!W27)</f>
        <v/>
      </c>
      <c r="E50" s="271" t="str">
        <f>IF(C50="","",DANE!Y27)</f>
        <v/>
      </c>
      <c r="F50" s="272" t="str">
        <f>IF(C50="","",DANE!R27)</f>
        <v/>
      </c>
      <c r="G50" s="273" t="str">
        <f>IF(C50="","",IF(AND(DANE!S27="",DANE!T27="",DANE!U27="",DANE!V27=""),DANE!P27/DANE!Q27,IF(AND(DANE!T27&lt;=$Q$31,DANE!V27&gt;$Q$31+1),DANE!P27/DANE!Q27,IF(AND(DANE!T27&lt;=$Q$31,DANE!V27=$Q$31+1),DANE!F27/12*DANE!P27/DANE!Q27,IF(AND(DANE!T27=$Q$31+1,DANE!V27&gt;$Q$31+1),DANE!E27/12*(DANE!P27/DANE!Q27),IF(AND(DANE!T27=$Q$31+1,DANE!V27=$Q$31+1),(DANE!F27-DANE!E27+1)/12*(DANE!P27/DANE!Q27),0))))))</f>
        <v/>
      </c>
      <c r="H50" s="229" t="str">
        <f>IF(OR(C50="",I50=""),"",VLOOKUP(DANE!AD27,DANE!$A$17:$B$28,2,0))</f>
        <v/>
      </c>
      <c r="I50" s="274" t="str">
        <f>IF(OR(C50="",F50=DANE!$A$33,F50=DANE!$A$34,F50=DANE!$A$35,F50=DANE!$A$36),"",ROUND(G50*VLOOKUP(E50,'stawki wynagrodzeń'!$I$4:$O$17,HLOOKUP(D50,'stawki wynagrodzeń'!$D$4:$G$5,2,FALSE),FALSE),2))</f>
        <v/>
      </c>
      <c r="J50" s="275" t="str">
        <f>IF(OR(C50="",I50=""),"",DANE!AC27)</f>
        <v/>
      </c>
      <c r="K50" s="276" t="str">
        <f t="shared" si="7"/>
        <v/>
      </c>
      <c r="L50" s="277" t="str">
        <f t="shared" si="8"/>
        <v/>
      </c>
      <c r="M50" s="278" t="str">
        <f t="shared" si="9"/>
        <v/>
      </c>
      <c r="N50" s="279" t="str">
        <f>IF(OR(C50="",I50=""),"",DANE!BB27)</f>
        <v/>
      </c>
      <c r="O50" s="280" t="str">
        <f>IF(OR(C50="",I50=""),"",DANE!AJ27)</f>
        <v/>
      </c>
      <c r="P50" s="277" t="str">
        <f>IF(OR(C50="",I50=""),"",DANE!CF27)</f>
        <v/>
      </c>
      <c r="Q50" s="281" t="str">
        <f>IF(C50="","",DANE!G27)</f>
        <v/>
      </c>
      <c r="R50" s="284">
        <f>IF(C50="",0,IF(AND(F50=DANE!$A$30,Q50&gt;0),DANE!AB27,))</f>
        <v>0</v>
      </c>
      <c r="S50" s="272" t="str">
        <f>DANE!L27</f>
        <v/>
      </c>
      <c r="T50" s="64" t="str">
        <f>IF(OR(C50="",D50&lt;&gt;DANE!$A$39,Q50=0),"",IF(AND(F50=$F$8,D50=DANE!$A$39),$T$19,IF(AND(F50=$F$11,D50=DANE!$A$39),$T$22,IF(AND(F50=$F$12,D50=DANE!$A$39),$T$23,$T$24))))</f>
        <v/>
      </c>
      <c r="U50" s="64" t="str">
        <f>IF(OR(C50="",D50&lt;&gt;DANE!$A$40,Q50=0),"",IF(AND(F50=$F$8,D50=DANE!$A$40),$U$19,IF(AND(F50=$F$11,D50=DANE!$A$40),$U$22,IF(AND(F50=$F$12,D50=DANE!$A$40),$U$23,$U$24))))</f>
        <v/>
      </c>
      <c r="V50" s="64" t="str">
        <f>IF(OR(C50="",D50&lt;&gt;DANE!$A$41,Q50=0),"",IF(AND(F50=$F$8,D50=DANE!$A$41),$V$19,IF(AND(F50=$F$11,D50=DANE!$A$41),$V$22,IF(AND(F50=$F$12,D50=DANE!$A$41),$V$23,$V$24))))</f>
        <v/>
      </c>
      <c r="W50" s="64" t="str">
        <f>IF(OR(C50="",D50&lt;&gt;DANE!$A$42,Q50=0),"",IF(AND(F50=$F$8,D50=DANE!$A$42),$W$19,IF(AND(F50=$F$11,D50=DANE!$A$42),$W$22,IF(AND(F50=$F$12,D50=DANE!$A$42),$W$23,$W$24))))</f>
        <v/>
      </c>
    </row>
    <row r="51" spans="1:23" x14ac:dyDescent="0.2">
      <c r="A51" s="18" t="str">
        <f t="shared" si="6"/>
        <v/>
      </c>
      <c r="B51" s="261" t="str">
        <f>IF(C51="","",DANE!C28)</f>
        <v/>
      </c>
      <c r="C51" s="271" t="str">
        <f>IF(DANE!D28="żż","",DANE!D28)</f>
        <v/>
      </c>
      <c r="D51" s="271" t="str">
        <f>IF(C51="","",DANE!W28)</f>
        <v/>
      </c>
      <c r="E51" s="271" t="str">
        <f>IF(C51="","",DANE!Y28)</f>
        <v/>
      </c>
      <c r="F51" s="272" t="str">
        <f>IF(C51="","",DANE!R28)</f>
        <v/>
      </c>
      <c r="G51" s="273" t="str">
        <f>IF(C51="","",IF(AND(DANE!S28="",DANE!T28="",DANE!U28="",DANE!V28=""),DANE!P28/DANE!Q28,IF(AND(DANE!T28&lt;=$Q$31,DANE!V28&gt;$Q$31+1),DANE!P28/DANE!Q28,IF(AND(DANE!T28&lt;=$Q$31,DANE!V28=$Q$31+1),DANE!F28/12*DANE!P28/DANE!Q28,IF(AND(DANE!T28=$Q$31+1,DANE!V28&gt;$Q$31+1),DANE!E28/12*(DANE!P28/DANE!Q28),IF(AND(DANE!T28=$Q$31+1,DANE!V28=$Q$31+1),(DANE!F28-DANE!E28+1)/12*(DANE!P28/DANE!Q28),0))))))</f>
        <v/>
      </c>
      <c r="H51" s="229" t="str">
        <f>IF(OR(C51="",I51=""),"",VLOOKUP(DANE!AD28,DANE!$A$17:$B$28,2,0))</f>
        <v/>
      </c>
      <c r="I51" s="274" t="str">
        <f>IF(OR(C51="",F51=DANE!$A$33,F51=DANE!$A$34,F51=DANE!$A$35,F51=DANE!$A$36),"",ROUND(G51*VLOOKUP(E51,'stawki wynagrodzeń'!$I$4:$O$17,HLOOKUP(D51,'stawki wynagrodzeń'!$D$4:$G$5,2,FALSE),FALSE),2))</f>
        <v/>
      </c>
      <c r="J51" s="275" t="str">
        <f>IF(OR(C51="",I51=""),"",DANE!AC28)</f>
        <v/>
      </c>
      <c r="K51" s="276" t="str">
        <f t="shared" si="7"/>
        <v/>
      </c>
      <c r="L51" s="277" t="str">
        <f t="shared" si="8"/>
        <v/>
      </c>
      <c r="M51" s="278" t="str">
        <f t="shared" si="9"/>
        <v/>
      </c>
      <c r="N51" s="279" t="str">
        <f>IF(OR(C51="",I51=""),"",DANE!BB28)</f>
        <v/>
      </c>
      <c r="O51" s="280" t="str">
        <f>IF(OR(C51="",I51=""),"",DANE!AJ28)</f>
        <v/>
      </c>
      <c r="P51" s="277" t="str">
        <f>IF(OR(C51="",I51=""),"",DANE!CF28)</f>
        <v/>
      </c>
      <c r="Q51" s="281" t="str">
        <f>IF(C51="","",DANE!G28)</f>
        <v/>
      </c>
      <c r="R51" s="284">
        <f>IF(C51="",0,IF(AND(F51=DANE!$A$30,Q51&gt;0),DANE!AB28,))</f>
        <v>0</v>
      </c>
      <c r="S51" s="272" t="str">
        <f>DANE!L28</f>
        <v/>
      </c>
      <c r="T51" s="64" t="str">
        <f>IF(OR(C51="",D51&lt;&gt;DANE!$A$39,Q51=0),"",IF(AND(F51=$F$8,D51=DANE!$A$39),$T$19,IF(AND(F51=$F$11,D51=DANE!$A$39),$T$22,IF(AND(F51=$F$12,D51=DANE!$A$39),$T$23,$T$24))))</f>
        <v/>
      </c>
      <c r="U51" s="64" t="str">
        <f>IF(OR(C51="",D51&lt;&gt;DANE!$A$40,Q51=0),"",IF(AND(F51=$F$8,D51=DANE!$A$40),$U$19,IF(AND(F51=$F$11,D51=DANE!$A$40),$U$22,IF(AND(F51=$F$12,D51=DANE!$A$40),$U$23,$U$24))))</f>
        <v/>
      </c>
      <c r="V51" s="64" t="str">
        <f>IF(OR(C51="",D51&lt;&gt;DANE!$A$41,Q51=0),"",IF(AND(F51=$F$8,D51=DANE!$A$41),$V$19,IF(AND(F51=$F$11,D51=DANE!$A$41),$V$22,IF(AND(F51=$F$12,D51=DANE!$A$41),$V$23,$V$24))))</f>
        <v/>
      </c>
      <c r="W51" s="64" t="str">
        <f>IF(OR(C51="",D51&lt;&gt;DANE!$A$42,Q51=0),"",IF(AND(F51=$F$8,D51=DANE!$A$42),$W$19,IF(AND(F51=$F$11,D51=DANE!$A$42),$W$22,IF(AND(F51=$F$12,D51=DANE!$A$42),$W$23,$W$24))))</f>
        <v/>
      </c>
    </row>
    <row r="52" spans="1:23" x14ac:dyDescent="0.2">
      <c r="A52" s="18" t="str">
        <f t="shared" si="6"/>
        <v/>
      </c>
      <c r="B52" s="261" t="str">
        <f>IF(C52="","",DANE!C29)</f>
        <v/>
      </c>
      <c r="C52" s="271" t="str">
        <f>IF(DANE!D29="żż","",DANE!D29)</f>
        <v/>
      </c>
      <c r="D52" s="271" t="str">
        <f>IF(C52="","",DANE!W29)</f>
        <v/>
      </c>
      <c r="E52" s="271" t="str">
        <f>IF(C52="","",DANE!Y29)</f>
        <v/>
      </c>
      <c r="F52" s="272" t="str">
        <f>IF(C52="","",DANE!R29)</f>
        <v/>
      </c>
      <c r="G52" s="273" t="str">
        <f>IF(C52="","",IF(AND(DANE!S29="",DANE!T29="",DANE!U29="",DANE!V29=""),DANE!P29/DANE!Q29,IF(AND(DANE!T29&lt;=$Q$31,DANE!V29&gt;$Q$31+1),DANE!P29/DANE!Q29,IF(AND(DANE!T29&lt;=$Q$31,DANE!V29=$Q$31+1),DANE!F29/12*DANE!P29/DANE!Q29,IF(AND(DANE!T29=$Q$31+1,DANE!V29&gt;$Q$31+1),DANE!E29/12*(DANE!P29/DANE!Q29),IF(AND(DANE!T29=$Q$31+1,DANE!V29=$Q$31+1),(DANE!F29-DANE!E29+1)/12*(DANE!P29/DANE!Q29),0))))))</f>
        <v/>
      </c>
      <c r="H52" s="229" t="str">
        <f>IF(OR(C52="",I52=""),"",VLOOKUP(DANE!AD29,DANE!$A$17:$B$28,2,0))</f>
        <v/>
      </c>
      <c r="I52" s="274" t="str">
        <f>IF(OR(C52="",F52=DANE!$A$33,F52=DANE!$A$34,F52=DANE!$A$35,F52=DANE!$A$36),"",ROUND(G52*VLOOKUP(E52,'stawki wynagrodzeń'!$I$4:$O$17,HLOOKUP(D52,'stawki wynagrodzeń'!$D$4:$G$5,2,FALSE),FALSE),2))</f>
        <v/>
      </c>
      <c r="J52" s="275" t="str">
        <f>IF(OR(C52="",I52=""),"",DANE!AC29)</f>
        <v/>
      </c>
      <c r="K52" s="276" t="str">
        <f t="shared" si="7"/>
        <v/>
      </c>
      <c r="L52" s="277" t="str">
        <f t="shared" si="8"/>
        <v/>
      </c>
      <c r="M52" s="278" t="str">
        <f t="shared" si="9"/>
        <v/>
      </c>
      <c r="N52" s="279" t="str">
        <f>IF(OR(C52="",I52=""),"",DANE!BB29)</f>
        <v/>
      </c>
      <c r="O52" s="280" t="str">
        <f>IF(OR(C52="",I52=""),"",DANE!AJ29)</f>
        <v/>
      </c>
      <c r="P52" s="277" t="str">
        <f>IF(OR(C52="",I52=""),"",DANE!CF29)</f>
        <v/>
      </c>
      <c r="Q52" s="281" t="str">
        <f>IF(C52="","",DANE!G29)</f>
        <v/>
      </c>
      <c r="R52" s="284">
        <f>IF(C52="",0,IF(AND(F52=DANE!$A$30,Q52&gt;0),DANE!AB29,))</f>
        <v>0</v>
      </c>
      <c r="S52" s="272" t="str">
        <f>DANE!L29</f>
        <v/>
      </c>
      <c r="T52" s="64" t="str">
        <f>IF(OR(C52="",D52&lt;&gt;DANE!$A$39,Q52=0),"",IF(AND(F52=$F$8,D52=DANE!$A$39),$T$19,IF(AND(F52=$F$11,D52=DANE!$A$39),$T$22,IF(AND(F52=$F$12,D52=DANE!$A$39),$T$23,$T$24))))</f>
        <v/>
      </c>
      <c r="U52" s="64" t="str">
        <f>IF(OR(C52="",D52&lt;&gt;DANE!$A$40,Q52=0),"",IF(AND(F52=$F$8,D52=DANE!$A$40),$U$19,IF(AND(F52=$F$11,D52=DANE!$A$40),$U$22,IF(AND(F52=$F$12,D52=DANE!$A$40),$U$23,$U$24))))</f>
        <v/>
      </c>
      <c r="V52" s="64" t="str">
        <f>IF(OR(C52="",D52&lt;&gt;DANE!$A$41,Q52=0),"",IF(AND(F52=$F$8,D52=DANE!$A$41),$V$19,IF(AND(F52=$F$11,D52=DANE!$A$41),$V$22,IF(AND(F52=$F$12,D52=DANE!$A$41),$V$23,$V$24))))</f>
        <v/>
      </c>
      <c r="W52" s="64" t="str">
        <f>IF(OR(C52="",D52&lt;&gt;DANE!$A$42,Q52=0),"",IF(AND(F52=$F$8,D52=DANE!$A$42),$W$19,IF(AND(F52=$F$11,D52=DANE!$A$42),$W$22,IF(AND(F52=$F$12,D52=DANE!$A$42),$W$23,$W$24))))</f>
        <v/>
      </c>
    </row>
    <row r="53" spans="1:23" x14ac:dyDescent="0.2">
      <c r="A53" s="18" t="str">
        <f t="shared" si="6"/>
        <v/>
      </c>
      <c r="B53" s="261" t="str">
        <f>IF(C53="","",DANE!C30)</f>
        <v/>
      </c>
      <c r="C53" s="271" t="str">
        <f>IF(DANE!D30="żż","",DANE!D30)</f>
        <v/>
      </c>
      <c r="D53" s="271" t="str">
        <f>IF(C53="","",DANE!W30)</f>
        <v/>
      </c>
      <c r="E53" s="271" t="str">
        <f>IF(C53="","",DANE!Y30)</f>
        <v/>
      </c>
      <c r="F53" s="272" t="str">
        <f>IF(C53="","",DANE!R30)</f>
        <v/>
      </c>
      <c r="G53" s="273" t="str">
        <f>IF(C53="","",IF(AND(DANE!S30="",DANE!T30="",DANE!U30="",DANE!V30=""),DANE!P30/DANE!Q30,IF(AND(DANE!T30&lt;=$Q$31,DANE!V30&gt;$Q$31+1),DANE!P30/DANE!Q30,IF(AND(DANE!T30&lt;=$Q$31,DANE!V30=$Q$31+1),DANE!F30/12*DANE!P30/DANE!Q30,IF(AND(DANE!T30=$Q$31+1,DANE!V30&gt;$Q$31+1),DANE!E30/12*(DANE!P30/DANE!Q30),IF(AND(DANE!T30=$Q$31+1,DANE!V30=$Q$31+1),(DANE!F30-DANE!E30+1)/12*(DANE!P30/DANE!Q30),0))))))</f>
        <v/>
      </c>
      <c r="H53" s="229" t="str">
        <f>IF(OR(C53="",I53=""),"",VLOOKUP(DANE!AD30,DANE!$A$17:$B$28,2,0))</f>
        <v/>
      </c>
      <c r="I53" s="274" t="str">
        <f>IF(OR(C53="",F53=DANE!$A$33,F53=DANE!$A$34,F53=DANE!$A$35,F53=DANE!$A$36),"",ROUND(G53*VLOOKUP(E53,'stawki wynagrodzeń'!$I$4:$O$17,HLOOKUP(D53,'stawki wynagrodzeń'!$D$4:$G$5,2,FALSE),FALSE),2))</f>
        <v/>
      </c>
      <c r="J53" s="275" t="str">
        <f>IF(OR(C53="",I53=""),"",DANE!AC30)</f>
        <v/>
      </c>
      <c r="K53" s="276" t="str">
        <f t="shared" si="7"/>
        <v/>
      </c>
      <c r="L53" s="277" t="str">
        <f t="shared" si="8"/>
        <v/>
      </c>
      <c r="M53" s="278" t="str">
        <f t="shared" si="9"/>
        <v/>
      </c>
      <c r="N53" s="279" t="str">
        <f>IF(OR(C53="",I53=""),"",DANE!BB30)</f>
        <v/>
      </c>
      <c r="O53" s="280" t="str">
        <f>IF(OR(C53="",I53=""),"",DANE!AJ30)</f>
        <v/>
      </c>
      <c r="P53" s="277" t="str">
        <f>IF(OR(C53="",I53=""),"",DANE!CF30)</f>
        <v/>
      </c>
      <c r="Q53" s="281" t="str">
        <f>IF(C53="","",DANE!G30)</f>
        <v/>
      </c>
      <c r="R53" s="284">
        <f>IF(C53="",0,IF(AND(F53=DANE!$A$30,Q53&gt;0),DANE!AB30,))</f>
        <v>0</v>
      </c>
      <c r="S53" s="272" t="str">
        <f>DANE!L30</f>
        <v/>
      </c>
      <c r="T53" s="64" t="str">
        <f>IF(OR(C53="",D53&lt;&gt;DANE!$A$39,Q53=0),"",IF(AND(F53=$F$8,D53=DANE!$A$39),$T$19,IF(AND(F53=$F$11,D53=DANE!$A$39),$T$22,IF(AND(F53=$F$12,D53=DANE!$A$39),$T$23,$T$24))))</f>
        <v/>
      </c>
      <c r="U53" s="64" t="str">
        <f>IF(OR(C53="",D53&lt;&gt;DANE!$A$40,Q53=0),"",IF(AND(F53=$F$8,D53=DANE!$A$40),$U$19,IF(AND(F53=$F$11,D53=DANE!$A$40),$U$22,IF(AND(F53=$F$12,D53=DANE!$A$40),$U$23,$U$24))))</f>
        <v/>
      </c>
      <c r="V53" s="64" t="str">
        <f>IF(OR(C53="",D53&lt;&gt;DANE!$A$41,Q53=0),"",IF(AND(F53=$F$8,D53=DANE!$A$41),$V$19,IF(AND(F53=$F$11,D53=DANE!$A$41),$V$22,IF(AND(F53=$F$12,D53=DANE!$A$41),$V$23,$V$24))))</f>
        <v/>
      </c>
      <c r="W53" s="64" t="str">
        <f>IF(OR(C53="",D53&lt;&gt;DANE!$A$42,Q53=0),"",IF(AND(F53=$F$8,D53=DANE!$A$42),$W$19,IF(AND(F53=$F$11,D53=DANE!$A$42),$W$22,IF(AND(F53=$F$12,D53=DANE!$A$42),$W$23,$W$24))))</f>
        <v/>
      </c>
    </row>
    <row r="54" spans="1:23" x14ac:dyDescent="0.2">
      <c r="A54" s="18" t="str">
        <f t="shared" si="6"/>
        <v/>
      </c>
      <c r="B54" s="261" t="str">
        <f>IF(C54="","",DANE!C31)</f>
        <v/>
      </c>
      <c r="C54" s="271" t="str">
        <f>IF(DANE!D31="żż","",DANE!D31)</f>
        <v/>
      </c>
      <c r="D54" s="271" t="str">
        <f>IF(C54="","",DANE!W31)</f>
        <v/>
      </c>
      <c r="E54" s="271" t="str">
        <f>IF(C54="","",DANE!Y31)</f>
        <v/>
      </c>
      <c r="F54" s="272" t="str">
        <f>IF(C54="","",DANE!R31)</f>
        <v/>
      </c>
      <c r="G54" s="273" t="str">
        <f>IF(C54="","",IF(AND(DANE!S31="",DANE!T31="",DANE!U31="",DANE!V31=""),DANE!P31/DANE!Q31,IF(AND(DANE!T31&lt;=$Q$31,DANE!V31&gt;$Q$31+1),DANE!P31/DANE!Q31,IF(AND(DANE!T31&lt;=$Q$31,DANE!V31=$Q$31+1),DANE!F31/12*DANE!P31/DANE!Q31,IF(AND(DANE!T31=$Q$31+1,DANE!V31&gt;$Q$31+1),DANE!E31/12*(DANE!P31/DANE!Q31),IF(AND(DANE!T31=$Q$31+1,DANE!V31=$Q$31+1),(DANE!F31-DANE!E31+1)/12*(DANE!P31/DANE!Q31),0))))))</f>
        <v/>
      </c>
      <c r="H54" s="229" t="str">
        <f>IF(OR(C54="",I54=""),"",VLOOKUP(DANE!AD31,DANE!$A$17:$B$28,2,0))</f>
        <v/>
      </c>
      <c r="I54" s="274" t="str">
        <f>IF(OR(C54="",F54=DANE!$A$33,F54=DANE!$A$34,F54=DANE!$A$35,F54=DANE!$A$36),"",ROUND(G54*VLOOKUP(E54,'stawki wynagrodzeń'!$I$4:$O$17,HLOOKUP(D54,'stawki wynagrodzeń'!$D$4:$G$5,2,FALSE),FALSE),2))</f>
        <v/>
      </c>
      <c r="J54" s="275" t="str">
        <f>IF(OR(C54="",I54=""),"",DANE!AC31)</f>
        <v/>
      </c>
      <c r="K54" s="276" t="str">
        <f t="shared" si="7"/>
        <v/>
      </c>
      <c r="L54" s="277" t="str">
        <f t="shared" si="8"/>
        <v/>
      </c>
      <c r="M54" s="278" t="str">
        <f t="shared" si="9"/>
        <v/>
      </c>
      <c r="N54" s="279" t="str">
        <f>IF(OR(C54="",I54=""),"",DANE!BB31)</f>
        <v/>
      </c>
      <c r="O54" s="280" t="str">
        <f>IF(OR(C54="",I54=""),"",DANE!AJ31)</f>
        <v/>
      </c>
      <c r="P54" s="277" t="str">
        <f>IF(OR(C54="",I54=""),"",DANE!CF31)</f>
        <v/>
      </c>
      <c r="Q54" s="281" t="str">
        <f>IF(C54="","",DANE!G31)</f>
        <v/>
      </c>
      <c r="R54" s="284">
        <f>IF(C54="",0,IF(AND(F54=DANE!$A$30,Q54&gt;0),DANE!AB31,))</f>
        <v>0</v>
      </c>
      <c r="S54" s="272" t="str">
        <f>DANE!L31</f>
        <v/>
      </c>
      <c r="T54" s="64" t="str">
        <f>IF(OR(C54="",D54&lt;&gt;DANE!$A$39,Q54=0),"",IF(AND(F54=$F$8,D54=DANE!$A$39),$T$19,IF(AND(F54=$F$11,D54=DANE!$A$39),$T$22,IF(AND(F54=$F$12,D54=DANE!$A$39),$T$23,$T$24))))</f>
        <v/>
      </c>
      <c r="U54" s="64" t="str">
        <f>IF(OR(C54="",D54&lt;&gt;DANE!$A$40,Q54=0),"",IF(AND(F54=$F$8,D54=DANE!$A$40),$U$19,IF(AND(F54=$F$11,D54=DANE!$A$40),$U$22,IF(AND(F54=$F$12,D54=DANE!$A$40),$U$23,$U$24))))</f>
        <v/>
      </c>
      <c r="V54" s="64" t="str">
        <f>IF(OR(C54="",D54&lt;&gt;DANE!$A$41,Q54=0),"",IF(AND(F54=$F$8,D54=DANE!$A$41),$V$19,IF(AND(F54=$F$11,D54=DANE!$A$41),$V$22,IF(AND(F54=$F$12,D54=DANE!$A$41),$V$23,$V$24))))</f>
        <v/>
      </c>
      <c r="W54" s="64" t="str">
        <f>IF(OR(C54="",D54&lt;&gt;DANE!$A$42,Q54=0),"",IF(AND(F54=$F$8,D54=DANE!$A$42),$W$19,IF(AND(F54=$F$11,D54=DANE!$A$42),$W$22,IF(AND(F54=$F$12,D54=DANE!$A$42),$W$23,$W$24))))</f>
        <v/>
      </c>
    </row>
    <row r="55" spans="1:23" x14ac:dyDescent="0.2">
      <c r="A55" s="18" t="str">
        <f t="shared" si="6"/>
        <v/>
      </c>
      <c r="B55" s="261" t="str">
        <f>IF(C55="","",DANE!C32)</f>
        <v/>
      </c>
      <c r="C55" s="271" t="str">
        <f>IF(DANE!D32="żż","",DANE!D32)</f>
        <v/>
      </c>
      <c r="D55" s="271" t="str">
        <f>IF(C55="","",DANE!W32)</f>
        <v/>
      </c>
      <c r="E55" s="271" t="str">
        <f>IF(C55="","",DANE!Y32)</f>
        <v/>
      </c>
      <c r="F55" s="272" t="str">
        <f>IF(C55="","",DANE!R32)</f>
        <v/>
      </c>
      <c r="G55" s="273" t="str">
        <f>IF(C55="","",IF(AND(DANE!S32="",DANE!T32="",DANE!U32="",DANE!V32=""),DANE!P32/DANE!Q32,IF(AND(DANE!T32&lt;=$Q$31,DANE!V32&gt;$Q$31+1),DANE!P32/DANE!Q32,IF(AND(DANE!T32&lt;=$Q$31,DANE!V32=$Q$31+1),DANE!F32/12*DANE!P32/DANE!Q32,IF(AND(DANE!T32=$Q$31+1,DANE!V32&gt;$Q$31+1),DANE!E32/12*(DANE!P32/DANE!Q32),IF(AND(DANE!T32=$Q$31+1,DANE!V32=$Q$31+1),(DANE!F32-DANE!E32+1)/12*(DANE!P32/DANE!Q32),0))))))</f>
        <v/>
      </c>
      <c r="H55" s="229" t="str">
        <f>IF(OR(C55="",I55=""),"",VLOOKUP(DANE!AD32,DANE!$A$17:$B$28,2,0))</f>
        <v/>
      </c>
      <c r="I55" s="274" t="str">
        <f>IF(OR(C55="",F55=DANE!$A$33,F55=DANE!$A$34,F55=DANE!$A$35,F55=DANE!$A$36),"",ROUND(G55*VLOOKUP(E55,'stawki wynagrodzeń'!$I$4:$O$17,HLOOKUP(D55,'stawki wynagrodzeń'!$D$4:$G$5,2,FALSE),FALSE),2))</f>
        <v/>
      </c>
      <c r="J55" s="275" t="str">
        <f>IF(OR(C55="",I55=""),"",DANE!AC32)</f>
        <v/>
      </c>
      <c r="K55" s="276" t="str">
        <f t="shared" si="7"/>
        <v/>
      </c>
      <c r="L55" s="277" t="str">
        <f t="shared" si="8"/>
        <v/>
      </c>
      <c r="M55" s="278" t="str">
        <f t="shared" si="9"/>
        <v/>
      </c>
      <c r="N55" s="279" t="str">
        <f>IF(OR(C55="",I55=""),"",DANE!BB32)</f>
        <v/>
      </c>
      <c r="O55" s="280" t="str">
        <f>IF(OR(C55="",I55=""),"",DANE!AJ32)</f>
        <v/>
      </c>
      <c r="P55" s="277" t="str">
        <f>IF(OR(C55="",I55=""),"",DANE!CF32)</f>
        <v/>
      </c>
      <c r="Q55" s="281" t="str">
        <f>IF(C55="","",DANE!G32)</f>
        <v/>
      </c>
      <c r="R55" s="284">
        <f>IF(C55="",0,IF(AND(F55=DANE!$A$30,Q55&gt;0),DANE!AB32,))</f>
        <v>0</v>
      </c>
      <c r="S55" s="272" t="str">
        <f>DANE!L32</f>
        <v/>
      </c>
      <c r="T55" s="64" t="str">
        <f>IF(OR(C55="",D55&lt;&gt;DANE!$A$39,Q55=0),"",IF(AND(F55=$F$8,D55=DANE!$A$39),$T$19,IF(AND(F55=$F$11,D55=DANE!$A$39),$T$22,IF(AND(F55=$F$12,D55=DANE!$A$39),$T$23,$T$24))))</f>
        <v/>
      </c>
      <c r="U55" s="64" t="str">
        <f>IF(OR(C55="",D55&lt;&gt;DANE!$A$40,Q55=0),"",IF(AND(F55=$F$8,D55=DANE!$A$40),$U$19,IF(AND(F55=$F$11,D55=DANE!$A$40),$U$22,IF(AND(F55=$F$12,D55=DANE!$A$40),$U$23,$U$24))))</f>
        <v/>
      </c>
      <c r="V55" s="64" t="str">
        <f>IF(OR(C55="",D55&lt;&gt;DANE!$A$41,Q55=0),"",IF(AND(F55=$F$8,D55=DANE!$A$41),$V$19,IF(AND(F55=$F$11,D55=DANE!$A$41),$V$22,IF(AND(F55=$F$12,D55=DANE!$A$41),$V$23,$V$24))))</f>
        <v/>
      </c>
      <c r="W55" s="64" t="str">
        <f>IF(OR(C55="",D55&lt;&gt;DANE!$A$42,Q55=0),"",IF(AND(F55=$F$8,D55=DANE!$A$42),$W$19,IF(AND(F55=$F$11,D55=DANE!$A$42),$W$22,IF(AND(F55=$F$12,D55=DANE!$A$42),$W$23,$W$24))))</f>
        <v/>
      </c>
    </row>
    <row r="56" spans="1:23" x14ac:dyDescent="0.2">
      <c r="A56" s="18" t="str">
        <f t="shared" si="6"/>
        <v/>
      </c>
      <c r="B56" s="261" t="str">
        <f>IF(C56="","",DANE!C33)</f>
        <v/>
      </c>
      <c r="C56" s="271" t="str">
        <f>IF(DANE!D33="żż","",DANE!D33)</f>
        <v/>
      </c>
      <c r="D56" s="271" t="str">
        <f>IF(C56="","",DANE!W33)</f>
        <v/>
      </c>
      <c r="E56" s="271" t="str">
        <f>IF(C56="","",DANE!Y33)</f>
        <v/>
      </c>
      <c r="F56" s="272" t="str">
        <f>IF(C56="","",DANE!R33)</f>
        <v/>
      </c>
      <c r="G56" s="273" t="str">
        <f>IF(C56="","",IF(AND(DANE!S33="",DANE!T33="",DANE!U33="",DANE!V33=""),DANE!P33/DANE!Q33,IF(AND(DANE!T33&lt;=$Q$31,DANE!V33&gt;$Q$31+1),DANE!P33/DANE!Q33,IF(AND(DANE!T33&lt;=$Q$31,DANE!V33=$Q$31+1),DANE!F33/12*DANE!P33/DANE!Q33,IF(AND(DANE!T33=$Q$31+1,DANE!V33&gt;$Q$31+1),DANE!E33/12*(DANE!P33/DANE!Q33),IF(AND(DANE!T33=$Q$31+1,DANE!V33=$Q$31+1),(DANE!F33-DANE!E33+1)/12*(DANE!P33/DANE!Q33),0))))))</f>
        <v/>
      </c>
      <c r="H56" s="229" t="str">
        <f>IF(OR(C56="",I56=""),"",VLOOKUP(DANE!AD33,DANE!$A$17:$B$28,2,0))</f>
        <v/>
      </c>
      <c r="I56" s="274" t="str">
        <f>IF(OR(C56="",F56=DANE!$A$33,F56=DANE!$A$34,F56=DANE!$A$35,F56=DANE!$A$36),"",ROUND(G56*VLOOKUP(E56,'stawki wynagrodzeń'!$I$4:$O$17,HLOOKUP(D56,'stawki wynagrodzeń'!$D$4:$G$5,2,FALSE),FALSE),2))</f>
        <v/>
      </c>
      <c r="J56" s="275" t="str">
        <f>IF(OR(C56="",I56=""),"",DANE!AC33)</f>
        <v/>
      </c>
      <c r="K56" s="276" t="str">
        <f t="shared" si="7"/>
        <v/>
      </c>
      <c r="L56" s="277" t="str">
        <f t="shared" si="8"/>
        <v/>
      </c>
      <c r="M56" s="278" t="str">
        <f t="shared" si="9"/>
        <v/>
      </c>
      <c r="N56" s="279" t="str">
        <f>IF(OR(C56="",I56=""),"",DANE!BB33)</f>
        <v/>
      </c>
      <c r="O56" s="280" t="str">
        <f>IF(OR(C56="",I56=""),"",DANE!AJ33)</f>
        <v/>
      </c>
      <c r="P56" s="277" t="str">
        <f>IF(OR(C56="",I56=""),"",DANE!CF33)</f>
        <v/>
      </c>
      <c r="Q56" s="281" t="str">
        <f>IF(C56="","",DANE!G33)</f>
        <v/>
      </c>
      <c r="R56" s="284">
        <f>IF(C56="",0,IF(AND(F56=DANE!$A$30,Q56&gt;0),DANE!AB33,))</f>
        <v>0</v>
      </c>
      <c r="S56" s="272" t="str">
        <f>DANE!L33</f>
        <v/>
      </c>
      <c r="T56" s="64" t="str">
        <f>IF(OR(C56="",D56&lt;&gt;DANE!$A$39,Q56=0),"",IF(AND(F56=$F$8,D56=DANE!$A$39),$T$19,IF(AND(F56=$F$11,D56=DANE!$A$39),$T$22,IF(AND(F56=$F$12,D56=DANE!$A$39),$T$23,$T$24))))</f>
        <v/>
      </c>
      <c r="U56" s="64" t="str">
        <f>IF(OR(C56="",D56&lt;&gt;DANE!$A$40,Q56=0),"",IF(AND(F56=$F$8,D56=DANE!$A$40),$U$19,IF(AND(F56=$F$11,D56=DANE!$A$40),$U$22,IF(AND(F56=$F$12,D56=DANE!$A$40),$U$23,$U$24))))</f>
        <v/>
      </c>
      <c r="V56" s="64" t="str">
        <f>IF(OR(C56="",D56&lt;&gt;DANE!$A$41,Q56=0),"",IF(AND(F56=$F$8,D56=DANE!$A$41),$V$19,IF(AND(F56=$F$11,D56=DANE!$A$41),$V$22,IF(AND(F56=$F$12,D56=DANE!$A$41),$V$23,$V$24))))</f>
        <v/>
      </c>
      <c r="W56" s="64" t="str">
        <f>IF(OR(C56="",D56&lt;&gt;DANE!$A$42,Q56=0),"",IF(AND(F56=$F$8,D56=DANE!$A$42),$W$19,IF(AND(F56=$F$11,D56=DANE!$A$42),$W$22,IF(AND(F56=$F$12,D56=DANE!$A$42),$W$23,$W$24))))</f>
        <v/>
      </c>
    </row>
    <row r="57" spans="1:23" x14ac:dyDescent="0.2">
      <c r="A57" s="18" t="str">
        <f t="shared" si="6"/>
        <v/>
      </c>
      <c r="B57" s="261" t="str">
        <f>IF(C57="","",DANE!C34)</f>
        <v/>
      </c>
      <c r="C57" s="271" t="str">
        <f>IF(DANE!D34="żż","",DANE!D34)</f>
        <v/>
      </c>
      <c r="D57" s="271" t="str">
        <f>IF(C57="","",DANE!W34)</f>
        <v/>
      </c>
      <c r="E57" s="271" t="str">
        <f>IF(C57="","",DANE!Y34)</f>
        <v/>
      </c>
      <c r="F57" s="272" t="str">
        <f>IF(C57="","",DANE!R34)</f>
        <v/>
      </c>
      <c r="G57" s="273" t="str">
        <f>IF(C57="","",IF(AND(DANE!S34="",DANE!T34="",DANE!U34="",DANE!V34=""),DANE!P34/DANE!Q34,IF(AND(DANE!T34&lt;=$Q$31,DANE!V34&gt;$Q$31+1),DANE!P34/DANE!Q34,IF(AND(DANE!T34&lt;=$Q$31,DANE!V34=$Q$31+1),DANE!F34/12*DANE!P34/DANE!Q34,IF(AND(DANE!T34=$Q$31+1,DANE!V34&gt;$Q$31+1),DANE!E34/12*(DANE!P34/DANE!Q34),IF(AND(DANE!T34=$Q$31+1,DANE!V34=$Q$31+1),(DANE!F34-DANE!E34+1)/12*(DANE!P34/DANE!Q34),0))))))</f>
        <v/>
      </c>
      <c r="H57" s="229" t="str">
        <f>IF(OR(C57="",I57=""),"",VLOOKUP(DANE!AD34,DANE!$A$17:$B$28,2,0))</f>
        <v/>
      </c>
      <c r="I57" s="274" t="str">
        <f>IF(OR(C57="",F57=DANE!$A$33,F57=DANE!$A$34,F57=DANE!$A$35,F57=DANE!$A$36),"",ROUND(G57*VLOOKUP(E57,'stawki wynagrodzeń'!$I$4:$O$17,HLOOKUP(D57,'stawki wynagrodzeń'!$D$4:$G$5,2,FALSE),FALSE),2))</f>
        <v/>
      </c>
      <c r="J57" s="275" t="str">
        <f>IF(OR(C57="",I57=""),"",DANE!AC34)</f>
        <v/>
      </c>
      <c r="K57" s="276" t="str">
        <f t="shared" si="7"/>
        <v/>
      </c>
      <c r="L57" s="277" t="str">
        <f t="shared" si="8"/>
        <v/>
      </c>
      <c r="M57" s="278" t="str">
        <f t="shared" si="9"/>
        <v/>
      </c>
      <c r="N57" s="279" t="str">
        <f>IF(OR(C57="",I57=""),"",DANE!BB34)</f>
        <v/>
      </c>
      <c r="O57" s="280" t="str">
        <f>IF(OR(C57="",I57=""),"",DANE!AJ34)</f>
        <v/>
      </c>
      <c r="P57" s="277" t="str">
        <f>IF(OR(C57="",I57=""),"",DANE!CF34)</f>
        <v/>
      </c>
      <c r="Q57" s="281" t="str">
        <f>IF(C57="","",DANE!G34)</f>
        <v/>
      </c>
      <c r="R57" s="284">
        <f>IF(C57="",0,IF(AND(F57=DANE!$A$30,Q57&gt;0),DANE!AB34,))</f>
        <v>0</v>
      </c>
      <c r="S57" s="272" t="str">
        <f>DANE!L34</f>
        <v/>
      </c>
      <c r="T57" s="64" t="str">
        <f>IF(OR(C57="",D57&lt;&gt;DANE!$A$39,Q57=0),"",IF(AND(F57=$F$8,D57=DANE!$A$39),$T$19,IF(AND(F57=$F$11,D57=DANE!$A$39),$T$22,IF(AND(F57=$F$12,D57=DANE!$A$39),$T$23,$T$24))))</f>
        <v/>
      </c>
      <c r="U57" s="64" t="str">
        <f>IF(OR(C57="",D57&lt;&gt;DANE!$A$40,Q57=0),"",IF(AND(F57=$F$8,D57=DANE!$A$40),$U$19,IF(AND(F57=$F$11,D57=DANE!$A$40),$U$22,IF(AND(F57=$F$12,D57=DANE!$A$40),$U$23,$U$24))))</f>
        <v/>
      </c>
      <c r="V57" s="64" t="str">
        <f>IF(OR(C57="",D57&lt;&gt;DANE!$A$41,Q57=0),"",IF(AND(F57=$F$8,D57=DANE!$A$41),$V$19,IF(AND(F57=$F$11,D57=DANE!$A$41),$V$22,IF(AND(F57=$F$12,D57=DANE!$A$41),$V$23,$V$24))))</f>
        <v/>
      </c>
      <c r="W57" s="64" t="str">
        <f>IF(OR(C57="",D57&lt;&gt;DANE!$A$42,Q57=0),"",IF(AND(F57=$F$8,D57=DANE!$A$42),$W$19,IF(AND(F57=$F$11,D57=DANE!$A$42),$W$22,IF(AND(F57=$F$12,D57=DANE!$A$42),$W$23,$W$24))))</f>
        <v/>
      </c>
    </row>
    <row r="58" spans="1:23" x14ac:dyDescent="0.2">
      <c r="A58" s="18" t="str">
        <f t="shared" si="6"/>
        <v/>
      </c>
      <c r="B58" s="261" t="str">
        <f>IF(C58="","",DANE!C35)</f>
        <v/>
      </c>
      <c r="C58" s="271" t="str">
        <f>IF(DANE!D35="żż","",DANE!D35)</f>
        <v/>
      </c>
      <c r="D58" s="271" t="str">
        <f>IF(C58="","",DANE!W35)</f>
        <v/>
      </c>
      <c r="E58" s="271" t="str">
        <f>IF(C58="","",DANE!Y35)</f>
        <v/>
      </c>
      <c r="F58" s="272" t="str">
        <f>IF(C58="","",DANE!R35)</f>
        <v/>
      </c>
      <c r="G58" s="273" t="str">
        <f>IF(C58="","",IF(AND(DANE!S35="",DANE!T35="",DANE!U35="",DANE!V35=""),DANE!P35/DANE!Q35,IF(AND(DANE!T35&lt;=$Q$31,DANE!V35&gt;$Q$31+1),DANE!P35/DANE!Q35,IF(AND(DANE!T35&lt;=$Q$31,DANE!V35=$Q$31+1),DANE!F35/12*DANE!P35/DANE!Q35,IF(AND(DANE!T35=$Q$31+1,DANE!V35&gt;$Q$31+1),DANE!E35/12*(DANE!P35/DANE!Q35),IF(AND(DANE!T35=$Q$31+1,DANE!V35=$Q$31+1),(DANE!F35-DANE!E35+1)/12*(DANE!P35/DANE!Q35),0))))))</f>
        <v/>
      </c>
      <c r="H58" s="229" t="str">
        <f>IF(OR(C58="",I58=""),"",VLOOKUP(DANE!AD35,DANE!$A$17:$B$28,2,0))</f>
        <v/>
      </c>
      <c r="I58" s="274" t="str">
        <f>IF(OR(C58="",F58=DANE!$A$33,F58=DANE!$A$34,F58=DANE!$A$35,F58=DANE!$A$36),"",ROUND(G58*VLOOKUP(E58,'stawki wynagrodzeń'!$I$4:$O$17,HLOOKUP(D58,'stawki wynagrodzeń'!$D$4:$G$5,2,FALSE),FALSE),2))</f>
        <v/>
      </c>
      <c r="J58" s="275" t="str">
        <f>IF(OR(C58="",I58=""),"",DANE!AC35)</f>
        <v/>
      </c>
      <c r="K58" s="276" t="str">
        <f t="shared" si="7"/>
        <v/>
      </c>
      <c r="L58" s="277" t="str">
        <f t="shared" si="8"/>
        <v/>
      </c>
      <c r="M58" s="278" t="str">
        <f t="shared" si="9"/>
        <v/>
      </c>
      <c r="N58" s="279" t="str">
        <f>IF(OR(C58="",I58=""),"",DANE!BB35)</f>
        <v/>
      </c>
      <c r="O58" s="280" t="str">
        <f>IF(OR(C58="",I58=""),"",DANE!AJ35)</f>
        <v/>
      </c>
      <c r="P58" s="277" t="str">
        <f>IF(OR(C58="",I58=""),"",DANE!CF35)</f>
        <v/>
      </c>
      <c r="Q58" s="281" t="str">
        <f>IF(C58="","",DANE!G35)</f>
        <v/>
      </c>
      <c r="R58" s="284">
        <f>IF(C58="",0,IF(AND(F58=DANE!$A$30,Q58&gt;0),DANE!AB35,))</f>
        <v>0</v>
      </c>
      <c r="S58" s="272" t="str">
        <f>DANE!L35</f>
        <v/>
      </c>
      <c r="T58" s="64" t="str">
        <f>IF(OR(C58="",D58&lt;&gt;DANE!$A$39,Q58=0),"",IF(AND(F58=$F$8,D58=DANE!$A$39),$T$19,IF(AND(F58=$F$11,D58=DANE!$A$39),$T$22,IF(AND(F58=$F$12,D58=DANE!$A$39),$T$23,$T$24))))</f>
        <v/>
      </c>
      <c r="U58" s="64" t="str">
        <f>IF(OR(C58="",D58&lt;&gt;DANE!$A$40,Q58=0),"",IF(AND(F58=$F$8,D58=DANE!$A$40),$U$19,IF(AND(F58=$F$11,D58=DANE!$A$40),$U$22,IF(AND(F58=$F$12,D58=DANE!$A$40),$U$23,$U$24))))</f>
        <v/>
      </c>
      <c r="V58" s="64" t="str">
        <f>IF(OR(C58="",D58&lt;&gt;DANE!$A$41,Q58=0),"",IF(AND(F58=$F$8,D58=DANE!$A$41),$V$19,IF(AND(F58=$F$11,D58=DANE!$A$41),$V$22,IF(AND(F58=$F$12,D58=DANE!$A$41),$V$23,$V$24))))</f>
        <v/>
      </c>
      <c r="W58" s="64" t="str">
        <f>IF(OR(C58="",D58&lt;&gt;DANE!$A$42,Q58=0),"",IF(AND(F58=$F$8,D58=DANE!$A$42),$W$19,IF(AND(F58=$F$11,D58=DANE!$A$42),$W$22,IF(AND(F58=$F$12,D58=DANE!$A$42),$W$23,$W$24))))</f>
        <v/>
      </c>
    </row>
    <row r="59" spans="1:23" x14ac:dyDescent="0.2">
      <c r="A59" s="18" t="str">
        <f t="shared" si="6"/>
        <v/>
      </c>
      <c r="B59" s="261" t="str">
        <f>IF(C59="","",DANE!C36)</f>
        <v/>
      </c>
      <c r="C59" s="271" t="str">
        <f>IF(DANE!D36="żż","",DANE!D36)</f>
        <v/>
      </c>
      <c r="D59" s="271" t="str">
        <f>IF(C59="","",DANE!W36)</f>
        <v/>
      </c>
      <c r="E59" s="271" t="str">
        <f>IF(C59="","",DANE!Y36)</f>
        <v/>
      </c>
      <c r="F59" s="272" t="str">
        <f>IF(C59="","",DANE!R36)</f>
        <v/>
      </c>
      <c r="G59" s="273" t="str">
        <f>IF(C59="","",IF(AND(DANE!S36="",DANE!T36="",DANE!U36="",DANE!V36=""),DANE!P36/DANE!Q36,IF(AND(DANE!T36&lt;=$Q$31,DANE!V36&gt;$Q$31+1),DANE!P36/DANE!Q36,IF(AND(DANE!T36&lt;=$Q$31,DANE!V36=$Q$31+1),DANE!F36/12*DANE!P36/DANE!Q36,IF(AND(DANE!T36=$Q$31+1,DANE!V36&gt;$Q$31+1),DANE!E36/12*(DANE!P36/DANE!Q36),IF(AND(DANE!T36=$Q$31+1,DANE!V36=$Q$31+1),(DANE!F36-DANE!E36+1)/12*(DANE!P36/DANE!Q36),0))))))</f>
        <v/>
      </c>
      <c r="H59" s="229" t="str">
        <f>IF(OR(C59="",I59=""),"",VLOOKUP(DANE!AD36,DANE!$A$17:$B$28,2,0))</f>
        <v/>
      </c>
      <c r="I59" s="274" t="str">
        <f>IF(OR(C59="",F59=DANE!$A$33,F59=DANE!$A$34,F59=DANE!$A$35,F59=DANE!$A$36),"",ROUND(G59*VLOOKUP(E59,'stawki wynagrodzeń'!$I$4:$O$17,HLOOKUP(D59,'stawki wynagrodzeń'!$D$4:$G$5,2,FALSE),FALSE),2))</f>
        <v/>
      </c>
      <c r="J59" s="275" t="str">
        <f>IF(OR(C59="",I59=""),"",DANE!AC36)</f>
        <v/>
      </c>
      <c r="K59" s="276" t="str">
        <f t="shared" si="7"/>
        <v/>
      </c>
      <c r="L59" s="277" t="str">
        <f t="shared" si="8"/>
        <v/>
      </c>
      <c r="M59" s="278" t="str">
        <f t="shared" si="9"/>
        <v/>
      </c>
      <c r="N59" s="279" t="str">
        <f>IF(OR(C59="",I59=""),"",DANE!BB36)</f>
        <v/>
      </c>
      <c r="O59" s="280" t="str">
        <f>IF(OR(C59="",I59=""),"",DANE!AJ36)</f>
        <v/>
      </c>
      <c r="P59" s="277" t="str">
        <f>IF(OR(C59="",I59=""),"",DANE!CF36)</f>
        <v/>
      </c>
      <c r="Q59" s="281" t="str">
        <f>IF(C59="","",DANE!G36)</f>
        <v/>
      </c>
      <c r="R59" s="284">
        <f>IF(C59="",0,IF(AND(F59=DANE!$A$30,Q59&gt;0),DANE!AB36,))</f>
        <v>0</v>
      </c>
      <c r="S59" s="272" t="str">
        <f>DANE!L36</f>
        <v/>
      </c>
      <c r="T59" s="64" t="str">
        <f>IF(OR(C59="",D59&lt;&gt;DANE!$A$39,Q59=0),"",IF(AND(F59=$F$8,D59=DANE!$A$39),$T$19,IF(AND(F59=$F$11,D59=DANE!$A$39),$T$22,IF(AND(F59=$F$12,D59=DANE!$A$39),$T$23,$T$24))))</f>
        <v/>
      </c>
      <c r="U59" s="64" t="str">
        <f>IF(OR(C59="",D59&lt;&gt;DANE!$A$40,Q59=0),"",IF(AND(F59=$F$8,D59=DANE!$A$40),$U$19,IF(AND(F59=$F$11,D59=DANE!$A$40),$U$22,IF(AND(F59=$F$12,D59=DANE!$A$40),$U$23,$U$24))))</f>
        <v/>
      </c>
      <c r="V59" s="64" t="str">
        <f>IF(OR(C59="",D59&lt;&gt;DANE!$A$41,Q59=0),"",IF(AND(F59=$F$8,D59=DANE!$A$41),$V$19,IF(AND(F59=$F$11,D59=DANE!$A$41),$V$22,IF(AND(F59=$F$12,D59=DANE!$A$41),$V$23,$V$24))))</f>
        <v/>
      </c>
      <c r="W59" s="64" t="str">
        <f>IF(OR(C59="",D59&lt;&gt;DANE!$A$42,Q59=0),"",IF(AND(F59=$F$8,D59=DANE!$A$42),$W$19,IF(AND(F59=$F$11,D59=DANE!$A$42),$W$22,IF(AND(F59=$F$12,D59=DANE!$A$42),$W$23,$W$24))))</f>
        <v/>
      </c>
    </row>
    <row r="60" spans="1:23" x14ac:dyDescent="0.2">
      <c r="A60" s="18" t="str">
        <f t="shared" si="6"/>
        <v/>
      </c>
      <c r="B60" s="261" t="str">
        <f>IF(C60="","",DANE!C37)</f>
        <v/>
      </c>
      <c r="C60" s="271" t="str">
        <f>IF(DANE!D37="żż","",DANE!D37)</f>
        <v/>
      </c>
      <c r="D60" s="271" t="str">
        <f>IF(C60="","",DANE!W37)</f>
        <v/>
      </c>
      <c r="E60" s="271" t="str">
        <f>IF(C60="","",DANE!Y37)</f>
        <v/>
      </c>
      <c r="F60" s="272" t="str">
        <f>IF(C60="","",DANE!R37)</f>
        <v/>
      </c>
      <c r="G60" s="273" t="str">
        <f>IF(C60="","",IF(AND(DANE!S37="",DANE!T37="",DANE!U37="",DANE!V37=""),DANE!P37/DANE!Q37,IF(AND(DANE!T37&lt;=$Q$31,DANE!V37&gt;$Q$31+1),DANE!P37/DANE!Q37,IF(AND(DANE!T37&lt;=$Q$31,DANE!V37=$Q$31+1),DANE!F37/12*DANE!P37/DANE!Q37,IF(AND(DANE!T37=$Q$31+1,DANE!V37&gt;$Q$31+1),DANE!E37/12*(DANE!P37/DANE!Q37),IF(AND(DANE!T37=$Q$31+1,DANE!V37=$Q$31+1),(DANE!F37-DANE!E37+1)/12*(DANE!P37/DANE!Q37),0))))))</f>
        <v/>
      </c>
      <c r="H60" s="229" t="str">
        <f>IF(OR(C60="",I60=""),"",VLOOKUP(DANE!AD37,DANE!$A$17:$B$28,2,0))</f>
        <v/>
      </c>
      <c r="I60" s="274" t="str">
        <f>IF(OR(C60="",F60=DANE!$A$33,F60=DANE!$A$34,F60=DANE!$A$35,F60=DANE!$A$36),"",ROUND(G60*VLOOKUP(E60,'stawki wynagrodzeń'!$I$4:$O$17,HLOOKUP(D60,'stawki wynagrodzeń'!$D$4:$G$5,2,FALSE),FALSE),2))</f>
        <v/>
      </c>
      <c r="J60" s="275" t="str">
        <f>IF(OR(C60="",I60=""),"",DANE!AC37)</f>
        <v/>
      </c>
      <c r="K60" s="276" t="str">
        <f t="shared" si="7"/>
        <v/>
      </c>
      <c r="L60" s="277" t="str">
        <f t="shared" si="8"/>
        <v/>
      </c>
      <c r="M60" s="278" t="str">
        <f t="shared" si="9"/>
        <v/>
      </c>
      <c r="N60" s="279" t="str">
        <f>IF(OR(C60="",I60=""),"",DANE!BB37)</f>
        <v/>
      </c>
      <c r="O60" s="280" t="str">
        <f>IF(OR(C60="",I60=""),"",DANE!AJ37)</f>
        <v/>
      </c>
      <c r="P60" s="277" t="str">
        <f>IF(OR(C60="",I60=""),"",DANE!CF37)</f>
        <v/>
      </c>
      <c r="Q60" s="281" t="str">
        <f>IF(C60="","",DANE!G37)</f>
        <v/>
      </c>
      <c r="R60" s="284">
        <f>IF(C60="",0,IF(AND(F60=DANE!$A$30,Q60&gt;0),DANE!AB37,))</f>
        <v>0</v>
      </c>
      <c r="S60" s="272" t="str">
        <f>DANE!L37</f>
        <v/>
      </c>
      <c r="T60" s="64" t="str">
        <f>IF(OR(C60="",D60&lt;&gt;DANE!$A$39,Q60=0),"",IF(AND(F60=$F$8,D60=DANE!$A$39),$T$19,IF(AND(F60=$F$11,D60=DANE!$A$39),$T$22,IF(AND(F60=$F$12,D60=DANE!$A$39),$T$23,$T$24))))</f>
        <v/>
      </c>
      <c r="U60" s="64" t="str">
        <f>IF(OR(C60="",D60&lt;&gt;DANE!$A$40,Q60=0),"",IF(AND(F60=$F$8,D60=DANE!$A$40),$U$19,IF(AND(F60=$F$11,D60=DANE!$A$40),$U$22,IF(AND(F60=$F$12,D60=DANE!$A$40),$U$23,$U$24))))</f>
        <v/>
      </c>
      <c r="V60" s="64" t="str">
        <f>IF(OR(C60="",D60&lt;&gt;DANE!$A$41,Q60=0),"",IF(AND(F60=$F$8,D60=DANE!$A$41),$V$19,IF(AND(F60=$F$11,D60=DANE!$A$41),$V$22,IF(AND(F60=$F$12,D60=DANE!$A$41),$V$23,$V$24))))</f>
        <v/>
      </c>
      <c r="W60" s="64" t="str">
        <f>IF(OR(C60="",D60&lt;&gt;DANE!$A$42,Q60=0),"",IF(AND(F60=$F$8,D60=DANE!$A$42),$W$19,IF(AND(F60=$F$11,D60=DANE!$A$42),$W$22,IF(AND(F60=$F$12,D60=DANE!$A$42),$W$23,$W$24))))</f>
        <v/>
      </c>
    </row>
    <row r="61" spans="1:23" x14ac:dyDescent="0.2">
      <c r="A61" s="18" t="str">
        <f t="shared" si="6"/>
        <v/>
      </c>
      <c r="B61" s="261" t="str">
        <f>IF(C61="","",DANE!C38)</f>
        <v/>
      </c>
      <c r="C61" s="271" t="str">
        <f>IF(DANE!D38="żż","",DANE!D38)</f>
        <v/>
      </c>
      <c r="D61" s="271" t="str">
        <f>IF(C61="","",DANE!W38)</f>
        <v/>
      </c>
      <c r="E61" s="271" t="str">
        <f>IF(C61="","",DANE!Y38)</f>
        <v/>
      </c>
      <c r="F61" s="272" t="str">
        <f>IF(C61="","",DANE!R38)</f>
        <v/>
      </c>
      <c r="G61" s="273" t="str">
        <f>IF(C61="","",IF(AND(DANE!S38="",DANE!T38="",DANE!U38="",DANE!V38=""),DANE!P38/DANE!Q38,IF(AND(DANE!T38&lt;=$Q$31,DANE!V38&gt;$Q$31+1),DANE!P38/DANE!Q38,IF(AND(DANE!T38&lt;=$Q$31,DANE!V38=$Q$31+1),DANE!F38/12*DANE!P38/DANE!Q38,IF(AND(DANE!T38=$Q$31+1,DANE!V38&gt;$Q$31+1),DANE!E38/12*(DANE!P38/DANE!Q38),IF(AND(DANE!T38=$Q$31+1,DANE!V38=$Q$31+1),(DANE!F38-DANE!E38+1)/12*(DANE!P38/DANE!Q38),0))))))</f>
        <v/>
      </c>
      <c r="H61" s="229" t="str">
        <f>IF(OR(C61="",I61=""),"",VLOOKUP(DANE!AD38,DANE!$A$17:$B$28,2,0))</f>
        <v/>
      </c>
      <c r="I61" s="274" t="str">
        <f>IF(OR(C61="",F61=DANE!$A$33,F61=DANE!$A$34,F61=DANE!$A$35,F61=DANE!$A$36),"",ROUND(G61*VLOOKUP(E61,'stawki wynagrodzeń'!$I$4:$O$17,HLOOKUP(D61,'stawki wynagrodzeń'!$D$4:$G$5,2,FALSE),FALSE),2))</f>
        <v/>
      </c>
      <c r="J61" s="275" t="str">
        <f>IF(OR(C61="",I61=""),"",DANE!AC38)</f>
        <v/>
      </c>
      <c r="K61" s="276" t="str">
        <f t="shared" si="7"/>
        <v/>
      </c>
      <c r="L61" s="277" t="str">
        <f t="shared" si="8"/>
        <v/>
      </c>
      <c r="M61" s="278" t="str">
        <f t="shared" si="9"/>
        <v/>
      </c>
      <c r="N61" s="279" t="str">
        <f>IF(OR(C61="",I61=""),"",DANE!BB38)</f>
        <v/>
      </c>
      <c r="O61" s="280" t="str">
        <f>IF(OR(C61="",I61=""),"",DANE!AJ38)</f>
        <v/>
      </c>
      <c r="P61" s="277" t="str">
        <f>IF(OR(C61="",I61=""),"",DANE!CF38)</f>
        <v/>
      </c>
      <c r="Q61" s="281" t="str">
        <f>IF(C61="","",DANE!G38)</f>
        <v/>
      </c>
      <c r="R61" s="284">
        <f>IF(C61="",0,IF(AND(F61=DANE!$A$30,Q61&gt;0),DANE!AB38,))</f>
        <v>0</v>
      </c>
      <c r="S61" s="272" t="str">
        <f>DANE!L38</f>
        <v/>
      </c>
      <c r="T61" s="64" t="str">
        <f>IF(OR(C61="",D61&lt;&gt;DANE!$A$39,Q61=0),"",IF(AND(F61=$F$8,D61=DANE!$A$39),$T$19,IF(AND(F61=$F$11,D61=DANE!$A$39),$T$22,IF(AND(F61=$F$12,D61=DANE!$A$39),$T$23,$T$24))))</f>
        <v/>
      </c>
      <c r="U61" s="64" t="str">
        <f>IF(OR(C61="",D61&lt;&gt;DANE!$A$40,Q61=0),"",IF(AND(F61=$F$8,D61=DANE!$A$40),$U$19,IF(AND(F61=$F$11,D61=DANE!$A$40),$U$22,IF(AND(F61=$F$12,D61=DANE!$A$40),$U$23,$U$24))))</f>
        <v/>
      </c>
      <c r="V61" s="64" t="str">
        <f>IF(OR(C61="",D61&lt;&gt;DANE!$A$41,Q61=0),"",IF(AND(F61=$F$8,D61=DANE!$A$41),$V$19,IF(AND(F61=$F$11,D61=DANE!$A$41),$V$22,IF(AND(F61=$F$12,D61=DANE!$A$41),$V$23,$V$24))))</f>
        <v/>
      </c>
      <c r="W61" s="64" t="str">
        <f>IF(OR(C61="",D61&lt;&gt;DANE!$A$42,Q61=0),"",IF(AND(F61=$F$8,D61=DANE!$A$42),$W$19,IF(AND(F61=$F$11,D61=DANE!$A$42),$W$22,IF(AND(F61=$F$12,D61=DANE!$A$42),$W$23,$W$24))))</f>
        <v/>
      </c>
    </row>
    <row r="62" spans="1:23" x14ac:dyDescent="0.2">
      <c r="A62" s="18" t="str">
        <f t="shared" si="6"/>
        <v/>
      </c>
      <c r="B62" s="261" t="str">
        <f>IF(C62="","",DANE!C39)</f>
        <v/>
      </c>
      <c r="C62" s="271" t="str">
        <f>IF(DANE!D39="żż","",DANE!D39)</f>
        <v/>
      </c>
      <c r="D62" s="271" t="str">
        <f>IF(C62="","",DANE!W39)</f>
        <v/>
      </c>
      <c r="E62" s="271" t="str">
        <f>IF(C62="","",DANE!Y39)</f>
        <v/>
      </c>
      <c r="F62" s="272" t="str">
        <f>IF(C62="","",DANE!R39)</f>
        <v/>
      </c>
      <c r="G62" s="273" t="str">
        <f>IF(C62="","",IF(AND(DANE!S39="",DANE!T39="",DANE!U39="",DANE!V39=""),DANE!P39/DANE!Q39,IF(AND(DANE!T39&lt;=$Q$31,DANE!V39&gt;$Q$31+1),DANE!P39/DANE!Q39,IF(AND(DANE!T39&lt;=$Q$31,DANE!V39=$Q$31+1),DANE!F39/12*DANE!P39/DANE!Q39,IF(AND(DANE!T39=$Q$31+1,DANE!V39&gt;$Q$31+1),DANE!E39/12*(DANE!P39/DANE!Q39),IF(AND(DANE!T39=$Q$31+1,DANE!V39=$Q$31+1),(DANE!F39-DANE!E39+1)/12*(DANE!P39/DANE!Q39),0))))))</f>
        <v/>
      </c>
      <c r="H62" s="229" t="str">
        <f>IF(OR(C62="",I62=""),"",VLOOKUP(DANE!AD39,DANE!$A$17:$B$28,2,0))</f>
        <v/>
      </c>
      <c r="I62" s="274" t="str">
        <f>IF(OR(C62="",F62=DANE!$A$33,F62=DANE!$A$34,F62=DANE!$A$35,F62=DANE!$A$36),"",ROUND(G62*VLOOKUP(E62,'stawki wynagrodzeń'!$I$4:$O$17,HLOOKUP(D62,'stawki wynagrodzeń'!$D$4:$G$5,2,FALSE),FALSE),2))</f>
        <v/>
      </c>
      <c r="J62" s="275" t="str">
        <f>IF(OR(C62="",I62=""),"",DANE!AC39)</f>
        <v/>
      </c>
      <c r="K62" s="276" t="str">
        <f t="shared" si="7"/>
        <v/>
      </c>
      <c r="L62" s="277" t="str">
        <f t="shared" si="8"/>
        <v/>
      </c>
      <c r="M62" s="278" t="str">
        <f t="shared" si="9"/>
        <v/>
      </c>
      <c r="N62" s="279" t="str">
        <f>IF(OR(C62="",I62=""),"",DANE!BB39)</f>
        <v/>
      </c>
      <c r="O62" s="280" t="str">
        <f>IF(OR(C62="",I62=""),"",DANE!AJ39)</f>
        <v/>
      </c>
      <c r="P62" s="277" t="str">
        <f>IF(OR(C62="",I62=""),"",DANE!CF39)</f>
        <v/>
      </c>
      <c r="Q62" s="281" t="str">
        <f>IF(C62="","",DANE!G39)</f>
        <v/>
      </c>
      <c r="R62" s="284">
        <f>IF(C62="",0,IF(AND(F62=DANE!$A$30,Q62&gt;0),DANE!AB39,))</f>
        <v>0</v>
      </c>
      <c r="S62" s="272" t="str">
        <f>DANE!L39</f>
        <v/>
      </c>
      <c r="T62" s="64" t="str">
        <f>IF(OR(C62="",D62&lt;&gt;DANE!$A$39,Q62=0),"",IF(AND(F62=$F$8,D62=DANE!$A$39),$T$19,IF(AND(F62=$F$11,D62=DANE!$A$39),$T$22,IF(AND(F62=$F$12,D62=DANE!$A$39),$T$23,$T$24))))</f>
        <v/>
      </c>
      <c r="U62" s="64" t="str">
        <f>IF(OR(C62="",D62&lt;&gt;DANE!$A$40,Q62=0),"",IF(AND(F62=$F$8,D62=DANE!$A$40),$U$19,IF(AND(F62=$F$11,D62=DANE!$A$40),$U$22,IF(AND(F62=$F$12,D62=DANE!$A$40),$U$23,$U$24))))</f>
        <v/>
      </c>
      <c r="V62" s="64" t="str">
        <f>IF(OR(C62="",D62&lt;&gt;DANE!$A$41,Q62=0),"",IF(AND(F62=$F$8,D62=DANE!$A$41),$V$19,IF(AND(F62=$F$11,D62=DANE!$A$41),$V$22,IF(AND(F62=$F$12,D62=DANE!$A$41),$V$23,$V$24))))</f>
        <v/>
      </c>
      <c r="W62" s="64" t="str">
        <f>IF(OR(C62="",D62&lt;&gt;DANE!$A$42,Q62=0),"",IF(AND(F62=$F$8,D62=DANE!$A$42),$W$19,IF(AND(F62=$F$11,D62=DANE!$A$42),$W$22,IF(AND(F62=$F$12,D62=DANE!$A$42),$W$23,$W$24))))</f>
        <v/>
      </c>
    </row>
    <row r="63" spans="1:23" x14ac:dyDescent="0.2">
      <c r="A63" s="18" t="str">
        <f t="shared" si="6"/>
        <v/>
      </c>
      <c r="B63" s="261" t="str">
        <f>IF(C63="","",DANE!C40)</f>
        <v/>
      </c>
      <c r="C63" s="271" t="str">
        <f>IF(DANE!D40="żż","",DANE!D40)</f>
        <v/>
      </c>
      <c r="D63" s="271" t="str">
        <f>IF(C63="","",DANE!W40)</f>
        <v/>
      </c>
      <c r="E63" s="271" t="str">
        <f>IF(C63="","",DANE!Y40)</f>
        <v/>
      </c>
      <c r="F63" s="272" t="str">
        <f>IF(C63="","",DANE!R40)</f>
        <v/>
      </c>
      <c r="G63" s="273" t="str">
        <f>IF(C63="","",IF(AND(DANE!S40="",DANE!T40="",DANE!U40="",DANE!V40=""),DANE!P40/DANE!Q40,IF(AND(DANE!T40&lt;=$Q$31,DANE!V40&gt;$Q$31+1),DANE!P40/DANE!Q40,IF(AND(DANE!T40&lt;=$Q$31,DANE!V40=$Q$31+1),DANE!F40/12*DANE!P40/DANE!Q40,IF(AND(DANE!T40=$Q$31+1,DANE!V40&gt;$Q$31+1),DANE!E40/12*(DANE!P40/DANE!Q40),IF(AND(DANE!T40=$Q$31+1,DANE!V40=$Q$31+1),(DANE!F40-DANE!E40+1)/12*(DANE!P40/DANE!Q40),0))))))</f>
        <v/>
      </c>
      <c r="H63" s="229" t="str">
        <f>IF(OR(C63="",I63=""),"",VLOOKUP(DANE!AD40,DANE!$A$17:$B$28,2,0))</f>
        <v/>
      </c>
      <c r="I63" s="274" t="str">
        <f>IF(OR(C63="",F63=DANE!$A$33,F63=DANE!$A$34,F63=DANE!$A$35,F63=DANE!$A$36),"",ROUND(G63*VLOOKUP(E63,'stawki wynagrodzeń'!$I$4:$O$17,HLOOKUP(D63,'stawki wynagrodzeń'!$D$4:$G$5,2,FALSE),FALSE),2))</f>
        <v/>
      </c>
      <c r="J63" s="275" t="str">
        <f>IF(OR(C63="",I63=""),"",DANE!AC40)</f>
        <v/>
      </c>
      <c r="K63" s="276" t="str">
        <f t="shared" si="7"/>
        <v/>
      </c>
      <c r="L63" s="277" t="str">
        <f t="shared" si="8"/>
        <v/>
      </c>
      <c r="M63" s="278" t="str">
        <f t="shared" si="9"/>
        <v/>
      </c>
      <c r="N63" s="279" t="str">
        <f>IF(OR(C63="",I63=""),"",DANE!BB40)</f>
        <v/>
      </c>
      <c r="O63" s="280" t="str">
        <f>IF(OR(C63="",I63=""),"",DANE!AJ40)</f>
        <v/>
      </c>
      <c r="P63" s="277" t="str">
        <f>IF(OR(C63="",I63=""),"",DANE!CF40)</f>
        <v/>
      </c>
      <c r="Q63" s="281" t="str">
        <f>IF(C63="","",DANE!G40)</f>
        <v/>
      </c>
      <c r="R63" s="284">
        <f>IF(C63="",0,IF(AND(F63=DANE!$A$30,Q63&gt;0),DANE!AB40,))</f>
        <v>0</v>
      </c>
      <c r="S63" s="272" t="str">
        <f>DANE!L40</f>
        <v/>
      </c>
      <c r="T63" s="64" t="str">
        <f>IF(OR(C63="",D63&lt;&gt;DANE!$A$39,Q63=0),"",IF(AND(F63=$F$8,D63=DANE!$A$39),$T$19,IF(AND(F63=$F$11,D63=DANE!$A$39),$T$22,IF(AND(F63=$F$12,D63=DANE!$A$39),$T$23,$T$24))))</f>
        <v/>
      </c>
      <c r="U63" s="64" t="str">
        <f>IF(OR(C63="",D63&lt;&gt;DANE!$A$40,Q63=0),"",IF(AND(F63=$F$8,D63=DANE!$A$40),$U$19,IF(AND(F63=$F$11,D63=DANE!$A$40),$U$22,IF(AND(F63=$F$12,D63=DANE!$A$40),$U$23,$U$24))))</f>
        <v/>
      </c>
      <c r="V63" s="64" t="str">
        <f>IF(OR(C63="",D63&lt;&gt;DANE!$A$41,Q63=0),"",IF(AND(F63=$F$8,D63=DANE!$A$41),$V$19,IF(AND(F63=$F$11,D63=DANE!$A$41),$V$22,IF(AND(F63=$F$12,D63=DANE!$A$41),$V$23,$V$24))))</f>
        <v/>
      </c>
      <c r="W63" s="64" t="str">
        <f>IF(OR(C63="",D63&lt;&gt;DANE!$A$42,Q63=0),"",IF(AND(F63=$F$8,D63=DANE!$A$42),$W$19,IF(AND(F63=$F$11,D63=DANE!$A$42),$W$22,IF(AND(F63=$F$12,D63=DANE!$A$42),$W$23,$W$24))))</f>
        <v/>
      </c>
    </row>
    <row r="64" spans="1:23" x14ac:dyDescent="0.2">
      <c r="A64" s="18" t="str">
        <f t="shared" ref="A64:A95" si="10">CONCATENATE(D64,F64)</f>
        <v/>
      </c>
      <c r="B64" s="261" t="str">
        <f>IF(C64="","",DANE!C41)</f>
        <v/>
      </c>
      <c r="C64" s="271" t="str">
        <f>IF(DANE!D41="żż","",DANE!D41)</f>
        <v/>
      </c>
      <c r="D64" s="271" t="str">
        <f>IF(C64="","",DANE!W41)</f>
        <v/>
      </c>
      <c r="E64" s="271" t="str">
        <f>IF(C64="","",DANE!Y41)</f>
        <v/>
      </c>
      <c r="F64" s="272" t="str">
        <f>IF(C64="","",DANE!R41)</f>
        <v/>
      </c>
      <c r="G64" s="273" t="str">
        <f>IF(C64="","",IF(AND(DANE!S41="",DANE!T41="",DANE!U41="",DANE!V41=""),DANE!P41/DANE!Q41,IF(AND(DANE!T41&lt;=$Q$31,DANE!V41&gt;$Q$31+1),DANE!P41/DANE!Q41,IF(AND(DANE!T41&lt;=$Q$31,DANE!V41=$Q$31+1),DANE!F41/12*DANE!P41/DANE!Q41,IF(AND(DANE!T41=$Q$31+1,DANE!V41&gt;$Q$31+1),DANE!E41/12*(DANE!P41/DANE!Q41),IF(AND(DANE!T41=$Q$31+1,DANE!V41=$Q$31+1),(DANE!F41-DANE!E41+1)/12*(DANE!P41/DANE!Q41),0))))))</f>
        <v/>
      </c>
      <c r="H64" s="229" t="str">
        <f>IF(OR(C64="",I64=""),"",VLOOKUP(DANE!AD41,DANE!$A$17:$B$28,2,0))</f>
        <v/>
      </c>
      <c r="I64" s="274" t="str">
        <f>IF(OR(C64="",F64=DANE!$A$33,F64=DANE!$A$34,F64=DANE!$A$35,F64=DANE!$A$36),"",ROUND(G64*VLOOKUP(E64,'stawki wynagrodzeń'!$I$4:$O$17,HLOOKUP(D64,'stawki wynagrodzeń'!$D$4:$G$5,2,FALSE),FALSE),2))</f>
        <v/>
      </c>
      <c r="J64" s="275" t="str">
        <f>IF(OR(C64="",I64=""),"",DANE!AC41)</f>
        <v/>
      </c>
      <c r="K64" s="276" t="str">
        <f t="shared" ref="K64:K95" si="11">IF(OR(C64="",I64=""),"",ROUND(I64*J64,2))</f>
        <v/>
      </c>
      <c r="L64" s="277" t="str">
        <f t="shared" ref="L64:L95" si="12">IF(OR(C64="",I64=""),"",IF(J64&gt;0.19,"",IF(J64=0,ROUND(3%*I64/3,2),ROUND((13-H64)*1%*I64/12,2))))</f>
        <v/>
      </c>
      <c r="M64" s="278" t="str">
        <f t="shared" ref="M64:M95" si="13">IF(OR(C64="",I64=""),"",IF(L64="",K64,ROUND(K64+L64,2)))</f>
        <v/>
      </c>
      <c r="N64" s="279" t="str">
        <f>IF(OR(C64="",I64=""),"",DANE!BB41)</f>
        <v/>
      </c>
      <c r="O64" s="280" t="str">
        <f>IF(OR(C64="",I64=""),"",DANE!AJ41)</f>
        <v/>
      </c>
      <c r="P64" s="277" t="str">
        <f>IF(OR(C64="",I64=""),"",DANE!CF41)</f>
        <v/>
      </c>
      <c r="Q64" s="281" t="str">
        <f>IF(C64="","",DANE!G41)</f>
        <v/>
      </c>
      <c r="R64" s="284">
        <f>IF(C64="",0,IF(AND(F64=DANE!$A$30,Q64&gt;0),DANE!AB41,))</f>
        <v>0</v>
      </c>
      <c r="S64" s="272" t="str">
        <f>DANE!L41</f>
        <v/>
      </c>
      <c r="T64" s="64" t="str">
        <f>IF(OR(C64="",D64&lt;&gt;DANE!$A$39,Q64=0),"",IF(AND(F64=$F$8,D64=DANE!$A$39),$T$19,IF(AND(F64=$F$11,D64=DANE!$A$39),$T$22,IF(AND(F64=$F$12,D64=DANE!$A$39),$T$23,$T$24))))</f>
        <v/>
      </c>
      <c r="U64" s="64" t="str">
        <f>IF(OR(C64="",D64&lt;&gt;DANE!$A$40,Q64=0),"",IF(AND(F64=$F$8,D64=DANE!$A$40),$U$19,IF(AND(F64=$F$11,D64=DANE!$A$40),$U$22,IF(AND(F64=$F$12,D64=DANE!$A$40),$U$23,$U$24))))</f>
        <v/>
      </c>
      <c r="V64" s="64" t="str">
        <f>IF(OR(C64="",D64&lt;&gt;DANE!$A$41,Q64=0),"",IF(AND(F64=$F$8,D64=DANE!$A$41),$V$19,IF(AND(F64=$F$11,D64=DANE!$A$41),$V$22,IF(AND(F64=$F$12,D64=DANE!$A$41),$V$23,$V$24))))</f>
        <v/>
      </c>
      <c r="W64" s="64" t="str">
        <f>IF(OR(C64="",D64&lt;&gt;DANE!$A$42,Q64=0),"",IF(AND(F64=$F$8,D64=DANE!$A$42),$W$19,IF(AND(F64=$F$11,D64=DANE!$A$42),$W$22,IF(AND(F64=$F$12,D64=DANE!$A$42),$W$23,$W$24))))</f>
        <v/>
      </c>
    </row>
    <row r="65" spans="1:23" x14ac:dyDescent="0.2">
      <c r="A65" s="18" t="str">
        <f t="shared" si="10"/>
        <v/>
      </c>
      <c r="B65" s="261" t="str">
        <f>IF(C65="","",DANE!C42)</f>
        <v/>
      </c>
      <c r="C65" s="271" t="str">
        <f>IF(DANE!D42="żż","",DANE!D42)</f>
        <v/>
      </c>
      <c r="D65" s="271" t="str">
        <f>IF(C65="","",DANE!W42)</f>
        <v/>
      </c>
      <c r="E65" s="271" t="str">
        <f>IF(C65="","",DANE!Y42)</f>
        <v/>
      </c>
      <c r="F65" s="272" t="str">
        <f>IF(C65="","",DANE!R42)</f>
        <v/>
      </c>
      <c r="G65" s="273" t="str">
        <f>IF(C65="","",IF(AND(DANE!S42="",DANE!T42="",DANE!U42="",DANE!V42=""),DANE!P42/DANE!Q42,IF(AND(DANE!T42&lt;=$Q$31,DANE!V42&gt;$Q$31+1),DANE!P42/DANE!Q42,IF(AND(DANE!T42&lt;=$Q$31,DANE!V42=$Q$31+1),DANE!F42/12*DANE!P42/DANE!Q42,IF(AND(DANE!T42=$Q$31+1,DANE!V42&gt;$Q$31+1),DANE!E42/12*(DANE!P42/DANE!Q42),IF(AND(DANE!T42=$Q$31+1,DANE!V42=$Q$31+1),(DANE!F42-DANE!E42+1)/12*(DANE!P42/DANE!Q42),0))))))</f>
        <v/>
      </c>
      <c r="H65" s="229" t="str">
        <f>IF(OR(C65="",I65=""),"",VLOOKUP(DANE!AD42,DANE!$A$17:$B$28,2,0))</f>
        <v/>
      </c>
      <c r="I65" s="274" t="str">
        <f>IF(OR(C65="",F65=DANE!$A$33,F65=DANE!$A$34,F65=DANE!$A$35,F65=DANE!$A$36),"",ROUND(G65*VLOOKUP(E65,'stawki wynagrodzeń'!$I$4:$O$17,HLOOKUP(D65,'stawki wynagrodzeń'!$D$4:$G$5,2,FALSE),FALSE),2))</f>
        <v/>
      </c>
      <c r="J65" s="275" t="str">
        <f>IF(OR(C65="",I65=""),"",DANE!AC42)</f>
        <v/>
      </c>
      <c r="K65" s="276" t="str">
        <f t="shared" si="11"/>
        <v/>
      </c>
      <c r="L65" s="277" t="str">
        <f t="shared" si="12"/>
        <v/>
      </c>
      <c r="M65" s="278" t="str">
        <f t="shared" si="13"/>
        <v/>
      </c>
      <c r="N65" s="279" t="str">
        <f>IF(OR(C65="",I65=""),"",DANE!BB42)</f>
        <v/>
      </c>
      <c r="O65" s="280" t="str">
        <f>IF(OR(C65="",I65=""),"",DANE!AJ42)</f>
        <v/>
      </c>
      <c r="P65" s="277" t="str">
        <f>IF(OR(C65="",I65=""),"",DANE!CF42)</f>
        <v/>
      </c>
      <c r="Q65" s="281" t="str">
        <f>IF(C65="","",DANE!G42)</f>
        <v/>
      </c>
      <c r="R65" s="284">
        <f>IF(C65="",0,IF(AND(F65=DANE!$A$30,Q65&gt;0),DANE!AB42,))</f>
        <v>0</v>
      </c>
      <c r="S65" s="272" t="str">
        <f>DANE!L42</f>
        <v/>
      </c>
      <c r="T65" s="64" t="str">
        <f>IF(OR(C65="",D65&lt;&gt;DANE!$A$39,Q65=0),"",IF(AND(F65=$F$8,D65=DANE!$A$39),$T$19,IF(AND(F65=$F$11,D65=DANE!$A$39),$T$22,IF(AND(F65=$F$12,D65=DANE!$A$39),$T$23,$T$24))))</f>
        <v/>
      </c>
      <c r="U65" s="64" t="str">
        <f>IF(OR(C65="",D65&lt;&gt;DANE!$A$40,Q65=0),"",IF(AND(F65=$F$8,D65=DANE!$A$40),$U$19,IF(AND(F65=$F$11,D65=DANE!$A$40),$U$22,IF(AND(F65=$F$12,D65=DANE!$A$40),$U$23,$U$24))))</f>
        <v/>
      </c>
      <c r="V65" s="64" t="str">
        <f>IF(OR(C65="",D65&lt;&gt;DANE!$A$41,Q65=0),"",IF(AND(F65=$F$8,D65=DANE!$A$41),$V$19,IF(AND(F65=$F$11,D65=DANE!$A$41),$V$22,IF(AND(F65=$F$12,D65=DANE!$A$41),$V$23,$V$24))))</f>
        <v/>
      </c>
      <c r="W65" s="64" t="str">
        <f>IF(OR(C65="",D65&lt;&gt;DANE!$A$42,Q65=0),"",IF(AND(F65=$F$8,D65=DANE!$A$42),$W$19,IF(AND(F65=$F$11,D65=DANE!$A$42),$W$22,IF(AND(F65=$F$12,D65=DANE!$A$42),$W$23,$W$24))))</f>
        <v/>
      </c>
    </row>
    <row r="66" spans="1:23" x14ac:dyDescent="0.2">
      <c r="A66" s="18" t="str">
        <f t="shared" si="10"/>
        <v/>
      </c>
      <c r="B66" s="261" t="str">
        <f>IF(C66="","",DANE!C43)</f>
        <v/>
      </c>
      <c r="C66" s="271" t="str">
        <f>IF(DANE!D43="żż","",DANE!D43)</f>
        <v/>
      </c>
      <c r="D66" s="271" t="str">
        <f>IF(C66="","",DANE!W43)</f>
        <v/>
      </c>
      <c r="E66" s="271" t="str">
        <f>IF(C66="","",DANE!Y43)</f>
        <v/>
      </c>
      <c r="F66" s="272" t="str">
        <f>IF(C66="","",DANE!R43)</f>
        <v/>
      </c>
      <c r="G66" s="273" t="str">
        <f>IF(C66="","",IF(AND(DANE!S43="",DANE!T43="",DANE!U43="",DANE!V43=""),DANE!P43/DANE!Q43,IF(AND(DANE!T43&lt;=$Q$31,DANE!V43&gt;$Q$31+1),DANE!P43/DANE!Q43,IF(AND(DANE!T43&lt;=$Q$31,DANE!V43=$Q$31+1),DANE!F43/12*DANE!P43/DANE!Q43,IF(AND(DANE!T43=$Q$31+1,DANE!V43&gt;$Q$31+1),DANE!E43/12*(DANE!P43/DANE!Q43),IF(AND(DANE!T43=$Q$31+1,DANE!V43=$Q$31+1),(DANE!F43-DANE!E43+1)/12*(DANE!P43/DANE!Q43),0))))))</f>
        <v/>
      </c>
      <c r="H66" s="229" t="str">
        <f>IF(OR(C66="",I66=""),"",VLOOKUP(DANE!AD43,DANE!$A$17:$B$28,2,0))</f>
        <v/>
      </c>
      <c r="I66" s="274" t="str">
        <f>IF(OR(C66="",F66=DANE!$A$33,F66=DANE!$A$34,F66=DANE!$A$35,F66=DANE!$A$36),"",ROUND(G66*VLOOKUP(E66,'stawki wynagrodzeń'!$I$4:$O$17,HLOOKUP(D66,'stawki wynagrodzeń'!$D$4:$G$5,2,FALSE),FALSE),2))</f>
        <v/>
      </c>
      <c r="J66" s="275" t="str">
        <f>IF(OR(C66="",I66=""),"",DANE!AC43)</f>
        <v/>
      </c>
      <c r="K66" s="276" t="str">
        <f t="shared" si="11"/>
        <v/>
      </c>
      <c r="L66" s="277" t="str">
        <f t="shared" si="12"/>
        <v/>
      </c>
      <c r="M66" s="278" t="str">
        <f t="shared" si="13"/>
        <v/>
      </c>
      <c r="N66" s="279" t="str">
        <f>IF(OR(C66="",I66=""),"",DANE!BB43)</f>
        <v/>
      </c>
      <c r="O66" s="280" t="str">
        <f>IF(OR(C66="",I66=""),"",DANE!AJ43)</f>
        <v/>
      </c>
      <c r="P66" s="277" t="str">
        <f>IF(OR(C66="",I66=""),"",DANE!CF43)</f>
        <v/>
      </c>
      <c r="Q66" s="281" t="str">
        <f>IF(C66="","",DANE!G43)</f>
        <v/>
      </c>
      <c r="R66" s="284">
        <f>IF(C66="",0,IF(AND(F66=DANE!$A$30,Q66&gt;0),DANE!AB43,))</f>
        <v>0</v>
      </c>
      <c r="S66" s="272" t="str">
        <f>DANE!L43</f>
        <v/>
      </c>
      <c r="T66" s="64" t="str">
        <f>IF(OR(C66="",D66&lt;&gt;DANE!$A$39,Q66=0),"",IF(AND(F66=$F$8,D66=DANE!$A$39),$T$19,IF(AND(F66=$F$11,D66=DANE!$A$39),$T$22,IF(AND(F66=$F$12,D66=DANE!$A$39),$T$23,$T$24))))</f>
        <v/>
      </c>
      <c r="U66" s="64" t="str">
        <f>IF(OR(C66="",D66&lt;&gt;DANE!$A$40,Q66=0),"",IF(AND(F66=$F$8,D66=DANE!$A$40),$U$19,IF(AND(F66=$F$11,D66=DANE!$A$40),$U$22,IF(AND(F66=$F$12,D66=DANE!$A$40),$U$23,$U$24))))</f>
        <v/>
      </c>
      <c r="V66" s="64" t="str">
        <f>IF(OR(C66="",D66&lt;&gt;DANE!$A$41,Q66=0),"",IF(AND(F66=$F$8,D66=DANE!$A$41),$V$19,IF(AND(F66=$F$11,D66=DANE!$A$41),$V$22,IF(AND(F66=$F$12,D66=DANE!$A$41),$V$23,$V$24))))</f>
        <v/>
      </c>
      <c r="W66" s="64" t="str">
        <f>IF(OR(C66="",D66&lt;&gt;DANE!$A$42,Q66=0),"",IF(AND(F66=$F$8,D66=DANE!$A$42),$W$19,IF(AND(F66=$F$11,D66=DANE!$A$42),$W$22,IF(AND(F66=$F$12,D66=DANE!$A$42),$W$23,$W$24))))</f>
        <v/>
      </c>
    </row>
    <row r="67" spans="1:23" x14ac:dyDescent="0.2">
      <c r="A67" s="18" t="str">
        <f t="shared" si="10"/>
        <v/>
      </c>
      <c r="B67" s="261" t="str">
        <f>IF(C67="","",DANE!C44)</f>
        <v/>
      </c>
      <c r="C67" s="271" t="str">
        <f>IF(DANE!D44="żż","",DANE!D44)</f>
        <v/>
      </c>
      <c r="D67" s="271" t="str">
        <f>IF(C67="","",DANE!W44)</f>
        <v/>
      </c>
      <c r="E67" s="271" t="str">
        <f>IF(C67="","",DANE!Y44)</f>
        <v/>
      </c>
      <c r="F67" s="272" t="str">
        <f>IF(C67="","",DANE!R44)</f>
        <v/>
      </c>
      <c r="G67" s="273" t="str">
        <f>IF(C67="","",IF(AND(DANE!S44="",DANE!T44="",DANE!U44="",DANE!V44=""),DANE!P44/DANE!Q44,IF(AND(DANE!T44&lt;=$Q$31,DANE!V44&gt;$Q$31+1),DANE!P44/DANE!Q44,IF(AND(DANE!T44&lt;=$Q$31,DANE!V44=$Q$31+1),DANE!F44/12*DANE!P44/DANE!Q44,IF(AND(DANE!T44=$Q$31+1,DANE!V44&gt;$Q$31+1),DANE!E44/12*(DANE!P44/DANE!Q44),IF(AND(DANE!T44=$Q$31+1,DANE!V44=$Q$31+1),(DANE!F44-DANE!E44+1)/12*(DANE!P44/DANE!Q44),0))))))</f>
        <v/>
      </c>
      <c r="H67" s="229" t="str">
        <f>IF(OR(C67="",I67=""),"",VLOOKUP(DANE!AD44,DANE!$A$17:$B$28,2,0))</f>
        <v/>
      </c>
      <c r="I67" s="274" t="str">
        <f>IF(OR(C67="",F67=DANE!$A$33,F67=DANE!$A$34,F67=DANE!$A$35,F67=DANE!$A$36),"",ROUND(G67*VLOOKUP(E67,'stawki wynagrodzeń'!$I$4:$O$17,HLOOKUP(D67,'stawki wynagrodzeń'!$D$4:$G$5,2,FALSE),FALSE),2))</f>
        <v/>
      </c>
      <c r="J67" s="275" t="str">
        <f>IF(OR(C67="",I67=""),"",DANE!AC44)</f>
        <v/>
      </c>
      <c r="K67" s="276" t="str">
        <f t="shared" si="11"/>
        <v/>
      </c>
      <c r="L67" s="277" t="str">
        <f t="shared" si="12"/>
        <v/>
      </c>
      <c r="M67" s="278" t="str">
        <f t="shared" si="13"/>
        <v/>
      </c>
      <c r="N67" s="279" t="str">
        <f>IF(OR(C67="",I67=""),"",DANE!BB44)</f>
        <v/>
      </c>
      <c r="O67" s="280" t="str">
        <f>IF(OR(C67="",I67=""),"",DANE!AJ44)</f>
        <v/>
      </c>
      <c r="P67" s="277" t="str">
        <f>IF(OR(C67="",I67=""),"",DANE!CF44)</f>
        <v/>
      </c>
      <c r="Q67" s="281" t="str">
        <f>IF(C67="","",DANE!G44)</f>
        <v/>
      </c>
      <c r="R67" s="284">
        <f>IF(C67="",0,IF(AND(F67=DANE!$A$30,Q67&gt;0),DANE!AB44,))</f>
        <v>0</v>
      </c>
      <c r="S67" s="272" t="str">
        <f>DANE!L44</f>
        <v/>
      </c>
      <c r="T67" s="64" t="str">
        <f>IF(OR(C67="",D67&lt;&gt;DANE!$A$39,Q67=0),"",IF(AND(F67=$F$8,D67=DANE!$A$39),$T$19,IF(AND(F67=$F$11,D67=DANE!$A$39),$T$22,IF(AND(F67=$F$12,D67=DANE!$A$39),$T$23,$T$24))))</f>
        <v/>
      </c>
      <c r="U67" s="64" t="str">
        <f>IF(OR(C67="",D67&lt;&gt;DANE!$A$40,Q67=0),"",IF(AND(F67=$F$8,D67=DANE!$A$40),$U$19,IF(AND(F67=$F$11,D67=DANE!$A$40),$U$22,IF(AND(F67=$F$12,D67=DANE!$A$40),$U$23,$U$24))))</f>
        <v/>
      </c>
      <c r="V67" s="64" t="str">
        <f>IF(OR(C67="",D67&lt;&gt;DANE!$A$41,Q67=0),"",IF(AND(F67=$F$8,D67=DANE!$A$41),$V$19,IF(AND(F67=$F$11,D67=DANE!$A$41),$V$22,IF(AND(F67=$F$12,D67=DANE!$A$41),$V$23,$V$24))))</f>
        <v/>
      </c>
      <c r="W67" s="64" t="str">
        <f>IF(OR(C67="",D67&lt;&gt;DANE!$A$42,Q67=0),"",IF(AND(F67=$F$8,D67=DANE!$A$42),$W$19,IF(AND(F67=$F$11,D67=DANE!$A$42),$W$22,IF(AND(F67=$F$12,D67=DANE!$A$42),$W$23,$W$24))))</f>
        <v/>
      </c>
    </row>
    <row r="68" spans="1:23" x14ac:dyDescent="0.2">
      <c r="A68" s="18" t="str">
        <f t="shared" si="10"/>
        <v/>
      </c>
      <c r="B68" s="261" t="str">
        <f>IF(C68="","",DANE!C45)</f>
        <v/>
      </c>
      <c r="C68" s="271" t="str">
        <f>IF(DANE!D45="żż","",DANE!D45)</f>
        <v/>
      </c>
      <c r="D68" s="271" t="str">
        <f>IF(C68="","",DANE!W45)</f>
        <v/>
      </c>
      <c r="E68" s="271" t="str">
        <f>IF(C68="","",DANE!Y45)</f>
        <v/>
      </c>
      <c r="F68" s="272" t="str">
        <f>IF(C68="","",DANE!R45)</f>
        <v/>
      </c>
      <c r="G68" s="273" t="str">
        <f>IF(C68="","",IF(AND(DANE!S45="",DANE!T45="",DANE!U45="",DANE!V45=""),DANE!P45/DANE!Q45,IF(AND(DANE!T45&lt;=$Q$31,DANE!V45&gt;$Q$31+1),DANE!P45/DANE!Q45,IF(AND(DANE!T45&lt;=$Q$31,DANE!V45=$Q$31+1),DANE!F45/12*DANE!P45/DANE!Q45,IF(AND(DANE!T45=$Q$31+1,DANE!V45&gt;$Q$31+1),DANE!E45/12*(DANE!P45/DANE!Q45),IF(AND(DANE!T45=$Q$31+1,DANE!V45=$Q$31+1),(DANE!F45-DANE!E45+1)/12*(DANE!P45/DANE!Q45),0))))))</f>
        <v/>
      </c>
      <c r="H68" s="229" t="str">
        <f>IF(OR(C68="",I68=""),"",VLOOKUP(DANE!AD45,DANE!$A$17:$B$28,2,0))</f>
        <v/>
      </c>
      <c r="I68" s="274" t="str">
        <f>IF(OR(C68="",F68=DANE!$A$33,F68=DANE!$A$34,F68=DANE!$A$35,F68=DANE!$A$36),"",ROUND(G68*VLOOKUP(E68,'stawki wynagrodzeń'!$I$4:$O$17,HLOOKUP(D68,'stawki wynagrodzeń'!$D$4:$G$5,2,FALSE),FALSE),2))</f>
        <v/>
      </c>
      <c r="J68" s="275" t="str">
        <f>IF(OR(C68="",I68=""),"",DANE!AC45)</f>
        <v/>
      </c>
      <c r="K68" s="276" t="str">
        <f t="shared" si="11"/>
        <v/>
      </c>
      <c r="L68" s="277" t="str">
        <f t="shared" si="12"/>
        <v/>
      </c>
      <c r="M68" s="278" t="str">
        <f t="shared" si="13"/>
        <v/>
      </c>
      <c r="N68" s="279" t="str">
        <f>IF(OR(C68="",I68=""),"",DANE!BB45)</f>
        <v/>
      </c>
      <c r="O68" s="280" t="str">
        <f>IF(OR(C68="",I68=""),"",DANE!AJ45)</f>
        <v/>
      </c>
      <c r="P68" s="277" t="str">
        <f>IF(OR(C68="",I68=""),"",DANE!CF45)</f>
        <v/>
      </c>
      <c r="Q68" s="281" t="str">
        <f>IF(C68="","",DANE!G45)</f>
        <v/>
      </c>
      <c r="R68" s="284">
        <f>IF(C68="",0,IF(AND(F68=DANE!$A$30,Q68&gt;0),DANE!AB45,))</f>
        <v>0</v>
      </c>
      <c r="S68" s="272" t="str">
        <f>DANE!L45</f>
        <v/>
      </c>
      <c r="T68" s="64" t="str">
        <f>IF(OR(C68="",D68&lt;&gt;DANE!$A$39,Q68=0),"",IF(AND(F68=$F$8,D68=DANE!$A$39),$T$19,IF(AND(F68=$F$11,D68=DANE!$A$39),$T$22,IF(AND(F68=$F$12,D68=DANE!$A$39),$T$23,$T$24))))</f>
        <v/>
      </c>
      <c r="U68" s="64" t="str">
        <f>IF(OR(C68="",D68&lt;&gt;DANE!$A$40,Q68=0),"",IF(AND(F68=$F$8,D68=DANE!$A$40),$U$19,IF(AND(F68=$F$11,D68=DANE!$A$40),$U$22,IF(AND(F68=$F$12,D68=DANE!$A$40),$U$23,$U$24))))</f>
        <v/>
      </c>
      <c r="V68" s="64" t="str">
        <f>IF(OR(C68="",D68&lt;&gt;DANE!$A$41,Q68=0),"",IF(AND(F68=$F$8,D68=DANE!$A$41),$V$19,IF(AND(F68=$F$11,D68=DANE!$A$41),$V$22,IF(AND(F68=$F$12,D68=DANE!$A$41),$V$23,$V$24))))</f>
        <v/>
      </c>
      <c r="W68" s="64" t="str">
        <f>IF(OR(C68="",D68&lt;&gt;DANE!$A$42,Q68=0),"",IF(AND(F68=$F$8,D68=DANE!$A$42),$W$19,IF(AND(F68=$F$11,D68=DANE!$A$42),$W$22,IF(AND(F68=$F$12,D68=DANE!$A$42),$W$23,$W$24))))</f>
        <v/>
      </c>
    </row>
    <row r="69" spans="1:23" x14ac:dyDescent="0.2">
      <c r="A69" s="18" t="str">
        <f t="shared" si="10"/>
        <v/>
      </c>
      <c r="B69" s="261" t="str">
        <f>IF(C69="","",DANE!C46)</f>
        <v/>
      </c>
      <c r="C69" s="271" t="str">
        <f>IF(DANE!D46="żż","",DANE!D46)</f>
        <v/>
      </c>
      <c r="D69" s="271" t="str">
        <f>IF(C69="","",DANE!W46)</f>
        <v/>
      </c>
      <c r="E69" s="271" t="str">
        <f>IF(C69="","",DANE!Y46)</f>
        <v/>
      </c>
      <c r="F69" s="272" t="str">
        <f>IF(C69="","",DANE!R46)</f>
        <v/>
      </c>
      <c r="G69" s="273" t="str">
        <f>IF(C69="","",IF(AND(DANE!S46="",DANE!T46="",DANE!U46="",DANE!V46=""),DANE!P46/DANE!Q46,IF(AND(DANE!T46&lt;=$Q$31,DANE!V46&gt;$Q$31+1),DANE!P46/DANE!Q46,IF(AND(DANE!T46&lt;=$Q$31,DANE!V46=$Q$31+1),DANE!F46/12*DANE!P46/DANE!Q46,IF(AND(DANE!T46=$Q$31+1,DANE!V46&gt;$Q$31+1),DANE!E46/12*(DANE!P46/DANE!Q46),IF(AND(DANE!T46=$Q$31+1,DANE!V46=$Q$31+1),(DANE!F46-DANE!E46+1)/12*(DANE!P46/DANE!Q46),0))))))</f>
        <v/>
      </c>
      <c r="H69" s="229" t="str">
        <f>IF(OR(C69="",I69=""),"",VLOOKUP(DANE!AD46,DANE!$A$17:$B$28,2,0))</f>
        <v/>
      </c>
      <c r="I69" s="274" t="str">
        <f>IF(OR(C69="",F69=DANE!$A$33,F69=DANE!$A$34,F69=DANE!$A$35,F69=DANE!$A$36),"",ROUND(G69*VLOOKUP(E69,'stawki wynagrodzeń'!$I$4:$O$17,HLOOKUP(D69,'stawki wynagrodzeń'!$D$4:$G$5,2,FALSE),FALSE),2))</f>
        <v/>
      </c>
      <c r="J69" s="275" t="str">
        <f>IF(OR(C69="",I69=""),"",DANE!AC46)</f>
        <v/>
      </c>
      <c r="K69" s="276" t="str">
        <f t="shared" si="11"/>
        <v/>
      </c>
      <c r="L69" s="277" t="str">
        <f t="shared" si="12"/>
        <v/>
      </c>
      <c r="M69" s="278" t="str">
        <f t="shared" si="13"/>
        <v/>
      </c>
      <c r="N69" s="279" t="str">
        <f>IF(OR(C69="",I69=""),"",DANE!BB46)</f>
        <v/>
      </c>
      <c r="O69" s="280" t="str">
        <f>IF(OR(C69="",I69=""),"",DANE!AJ46)</f>
        <v/>
      </c>
      <c r="P69" s="277" t="str">
        <f>IF(OR(C69="",I69=""),"",DANE!CF46)</f>
        <v/>
      </c>
      <c r="Q69" s="281" t="str">
        <f>IF(C69="","",DANE!G46)</f>
        <v/>
      </c>
      <c r="R69" s="284">
        <f>IF(C69="",0,IF(AND(F69=DANE!$A$30,Q69&gt;0),DANE!AB46,))</f>
        <v>0</v>
      </c>
      <c r="S69" s="272" t="str">
        <f>DANE!L46</f>
        <v/>
      </c>
      <c r="T69" s="64" t="str">
        <f>IF(OR(C69="",D69&lt;&gt;DANE!$A$39,Q69=0),"",IF(AND(F69=$F$8,D69=DANE!$A$39),$T$19,IF(AND(F69=$F$11,D69=DANE!$A$39),$T$22,IF(AND(F69=$F$12,D69=DANE!$A$39),$T$23,$T$24))))</f>
        <v/>
      </c>
      <c r="U69" s="64" t="str">
        <f>IF(OR(C69="",D69&lt;&gt;DANE!$A$40,Q69=0),"",IF(AND(F69=$F$8,D69=DANE!$A$40),$U$19,IF(AND(F69=$F$11,D69=DANE!$A$40),$U$22,IF(AND(F69=$F$12,D69=DANE!$A$40),$U$23,$U$24))))</f>
        <v/>
      </c>
      <c r="V69" s="64" t="str">
        <f>IF(OR(C69="",D69&lt;&gt;DANE!$A$41,Q69=0),"",IF(AND(F69=$F$8,D69=DANE!$A$41),$V$19,IF(AND(F69=$F$11,D69=DANE!$A$41),$V$22,IF(AND(F69=$F$12,D69=DANE!$A$41),$V$23,$V$24))))</f>
        <v/>
      </c>
      <c r="W69" s="64" t="str">
        <f>IF(OR(C69="",D69&lt;&gt;DANE!$A$42,Q69=0),"",IF(AND(F69=$F$8,D69=DANE!$A$42),$W$19,IF(AND(F69=$F$11,D69=DANE!$A$42),$W$22,IF(AND(F69=$F$12,D69=DANE!$A$42),$W$23,$W$24))))</f>
        <v/>
      </c>
    </row>
    <row r="70" spans="1:23" x14ac:dyDescent="0.2">
      <c r="A70" s="18" t="str">
        <f t="shared" si="10"/>
        <v/>
      </c>
      <c r="B70" s="261" t="str">
        <f>IF(C70="","",DANE!C47)</f>
        <v/>
      </c>
      <c r="C70" s="271" t="str">
        <f>IF(DANE!D47="żż","",DANE!D47)</f>
        <v/>
      </c>
      <c r="D70" s="271" t="str">
        <f>IF(C70="","",DANE!W47)</f>
        <v/>
      </c>
      <c r="E70" s="271" t="str">
        <f>IF(C70="","",DANE!Y47)</f>
        <v/>
      </c>
      <c r="F70" s="272" t="str">
        <f>IF(C70="","",DANE!R47)</f>
        <v/>
      </c>
      <c r="G70" s="273" t="str">
        <f>IF(C70="","",IF(AND(DANE!S47="",DANE!T47="",DANE!U47="",DANE!V47=""),DANE!P47/DANE!Q47,IF(AND(DANE!T47&lt;=$Q$31,DANE!V47&gt;$Q$31+1),DANE!P47/DANE!Q47,IF(AND(DANE!T47&lt;=$Q$31,DANE!V47=$Q$31+1),DANE!F47/12*DANE!P47/DANE!Q47,IF(AND(DANE!T47=$Q$31+1,DANE!V47&gt;$Q$31+1),DANE!E47/12*(DANE!P47/DANE!Q47),IF(AND(DANE!T47=$Q$31+1,DANE!V47=$Q$31+1),(DANE!F47-DANE!E47+1)/12*(DANE!P47/DANE!Q47),0))))))</f>
        <v/>
      </c>
      <c r="H70" s="229" t="str">
        <f>IF(OR(C70="",I70=""),"",VLOOKUP(DANE!AD47,DANE!$A$17:$B$28,2,0))</f>
        <v/>
      </c>
      <c r="I70" s="274" t="str">
        <f>IF(OR(C70="",F70=DANE!$A$33,F70=DANE!$A$34,F70=DANE!$A$35,F70=DANE!$A$36),"",ROUND(G70*VLOOKUP(E70,'stawki wynagrodzeń'!$I$4:$O$17,HLOOKUP(D70,'stawki wynagrodzeń'!$D$4:$G$5,2,FALSE),FALSE),2))</f>
        <v/>
      </c>
      <c r="J70" s="275" t="str">
        <f>IF(OR(C70="",I70=""),"",DANE!AC47)</f>
        <v/>
      </c>
      <c r="K70" s="276" t="str">
        <f t="shared" si="11"/>
        <v/>
      </c>
      <c r="L70" s="277" t="str">
        <f t="shared" si="12"/>
        <v/>
      </c>
      <c r="M70" s="278" t="str">
        <f t="shared" si="13"/>
        <v/>
      </c>
      <c r="N70" s="279" t="str">
        <f>IF(OR(C70="",I70=""),"",DANE!BB47)</f>
        <v/>
      </c>
      <c r="O70" s="280" t="str">
        <f>IF(OR(C70="",I70=""),"",DANE!AJ47)</f>
        <v/>
      </c>
      <c r="P70" s="277" t="str">
        <f>IF(OR(C70="",I70=""),"",DANE!CF47)</f>
        <v/>
      </c>
      <c r="Q70" s="281" t="str">
        <f>IF(C70="","",DANE!G47)</f>
        <v/>
      </c>
      <c r="R70" s="284">
        <f>IF(C70="",0,IF(AND(F70=DANE!$A$30,Q70&gt;0),DANE!AB47,))</f>
        <v>0</v>
      </c>
      <c r="S70" s="272" t="str">
        <f>DANE!L47</f>
        <v/>
      </c>
      <c r="T70" s="64" t="str">
        <f>IF(OR(C70="",D70&lt;&gt;DANE!$A$39,Q70=0),"",IF(AND(F70=$F$8,D70=DANE!$A$39),$T$19,IF(AND(F70=$F$11,D70=DANE!$A$39),$T$22,IF(AND(F70=$F$12,D70=DANE!$A$39),$T$23,$T$24))))</f>
        <v/>
      </c>
      <c r="U70" s="64" t="str">
        <f>IF(OR(C70="",D70&lt;&gt;DANE!$A$40,Q70=0),"",IF(AND(F70=$F$8,D70=DANE!$A$40),$U$19,IF(AND(F70=$F$11,D70=DANE!$A$40),$U$22,IF(AND(F70=$F$12,D70=DANE!$A$40),$U$23,$U$24))))</f>
        <v/>
      </c>
      <c r="V70" s="64" t="str">
        <f>IF(OR(C70="",D70&lt;&gt;DANE!$A$41,Q70=0),"",IF(AND(F70=$F$8,D70=DANE!$A$41),$V$19,IF(AND(F70=$F$11,D70=DANE!$A$41),$V$22,IF(AND(F70=$F$12,D70=DANE!$A$41),$V$23,$V$24))))</f>
        <v/>
      </c>
      <c r="W70" s="64" t="str">
        <f>IF(OR(C70="",D70&lt;&gt;DANE!$A$42,Q70=0),"",IF(AND(F70=$F$8,D70=DANE!$A$42),$W$19,IF(AND(F70=$F$11,D70=DANE!$A$42),$W$22,IF(AND(F70=$F$12,D70=DANE!$A$42),$W$23,$W$24))))</f>
        <v/>
      </c>
    </row>
    <row r="71" spans="1:23" x14ac:dyDescent="0.2">
      <c r="A71" s="18" t="str">
        <f t="shared" si="10"/>
        <v/>
      </c>
      <c r="B71" s="261" t="str">
        <f>IF(C71="","",DANE!C48)</f>
        <v/>
      </c>
      <c r="C71" s="271" t="str">
        <f>IF(DANE!D48="żż","",DANE!D48)</f>
        <v/>
      </c>
      <c r="D71" s="271" t="str">
        <f>IF(C71="","",DANE!W48)</f>
        <v/>
      </c>
      <c r="E71" s="271" t="str">
        <f>IF(C71="","",DANE!Y48)</f>
        <v/>
      </c>
      <c r="F71" s="272" t="str">
        <f>IF(C71="","",DANE!R48)</f>
        <v/>
      </c>
      <c r="G71" s="273" t="str">
        <f>IF(C71="","",IF(AND(DANE!S48="",DANE!T48="",DANE!U48="",DANE!V48=""),DANE!P48/DANE!Q48,IF(AND(DANE!T48&lt;=$Q$31,DANE!V48&gt;$Q$31+1),DANE!P48/DANE!Q48,IF(AND(DANE!T48&lt;=$Q$31,DANE!V48=$Q$31+1),DANE!F48/12*DANE!P48/DANE!Q48,IF(AND(DANE!T48=$Q$31+1,DANE!V48&gt;$Q$31+1),DANE!E48/12*(DANE!P48/DANE!Q48),IF(AND(DANE!T48=$Q$31+1,DANE!V48=$Q$31+1),(DANE!F48-DANE!E48+1)/12*(DANE!P48/DANE!Q48),0))))))</f>
        <v/>
      </c>
      <c r="H71" s="229" t="str">
        <f>IF(OR(C71="",I71=""),"",VLOOKUP(DANE!AD48,DANE!$A$17:$B$28,2,0))</f>
        <v/>
      </c>
      <c r="I71" s="274" t="str">
        <f>IF(OR(C71="",F71=DANE!$A$33,F71=DANE!$A$34,F71=DANE!$A$35,F71=DANE!$A$36),"",ROUND(G71*VLOOKUP(E71,'stawki wynagrodzeń'!$I$4:$O$17,HLOOKUP(D71,'stawki wynagrodzeń'!$D$4:$G$5,2,FALSE),FALSE),2))</f>
        <v/>
      </c>
      <c r="J71" s="275" t="str">
        <f>IF(OR(C71="",I71=""),"",DANE!AC48)</f>
        <v/>
      </c>
      <c r="K71" s="276" t="str">
        <f t="shared" si="11"/>
        <v/>
      </c>
      <c r="L71" s="277" t="str">
        <f t="shared" si="12"/>
        <v/>
      </c>
      <c r="M71" s="278" t="str">
        <f t="shared" si="13"/>
        <v/>
      </c>
      <c r="N71" s="279" t="str">
        <f>IF(OR(C71="",I71=""),"",DANE!BB48)</f>
        <v/>
      </c>
      <c r="O71" s="280" t="str">
        <f>IF(OR(C71="",I71=""),"",DANE!AJ48)</f>
        <v/>
      </c>
      <c r="P71" s="277" t="str">
        <f>IF(OR(C71="",I71=""),"",DANE!CF48)</f>
        <v/>
      </c>
      <c r="Q71" s="281" t="str">
        <f>IF(C71="","",DANE!G48)</f>
        <v/>
      </c>
      <c r="R71" s="284">
        <f>IF(C71="",0,IF(AND(F71=DANE!$A$30,Q71&gt;0),DANE!AB48,))</f>
        <v>0</v>
      </c>
      <c r="S71" s="272" t="str">
        <f>DANE!L48</f>
        <v/>
      </c>
      <c r="T71" s="64" t="str">
        <f>IF(OR(C71="",D71&lt;&gt;DANE!$A$39,Q71=0),"",IF(AND(F71=$F$8,D71=DANE!$A$39),$T$19,IF(AND(F71=$F$11,D71=DANE!$A$39),$T$22,IF(AND(F71=$F$12,D71=DANE!$A$39),$T$23,$T$24))))</f>
        <v/>
      </c>
      <c r="U71" s="64" t="str">
        <f>IF(OR(C71="",D71&lt;&gt;DANE!$A$40,Q71=0),"",IF(AND(F71=$F$8,D71=DANE!$A$40),$U$19,IF(AND(F71=$F$11,D71=DANE!$A$40),$U$22,IF(AND(F71=$F$12,D71=DANE!$A$40),$U$23,$U$24))))</f>
        <v/>
      </c>
      <c r="V71" s="64" t="str">
        <f>IF(OR(C71="",D71&lt;&gt;DANE!$A$41,Q71=0),"",IF(AND(F71=$F$8,D71=DANE!$A$41),$V$19,IF(AND(F71=$F$11,D71=DANE!$A$41),$V$22,IF(AND(F71=$F$12,D71=DANE!$A$41),$V$23,$V$24))))</f>
        <v/>
      </c>
      <c r="W71" s="64" t="str">
        <f>IF(OR(C71="",D71&lt;&gt;DANE!$A$42,Q71=0),"",IF(AND(F71=$F$8,D71=DANE!$A$42),$W$19,IF(AND(F71=$F$11,D71=DANE!$A$42),$W$22,IF(AND(F71=$F$12,D71=DANE!$A$42),$W$23,$W$24))))</f>
        <v/>
      </c>
    </row>
    <row r="72" spans="1:23" x14ac:dyDescent="0.2">
      <c r="A72" s="18" t="str">
        <f t="shared" si="10"/>
        <v/>
      </c>
      <c r="B72" s="261" t="str">
        <f>IF(C72="","",DANE!C49)</f>
        <v/>
      </c>
      <c r="C72" s="271" t="str">
        <f>IF(DANE!D49="żż","",DANE!D49)</f>
        <v/>
      </c>
      <c r="D72" s="271" t="str">
        <f>IF(C72="","",DANE!W49)</f>
        <v/>
      </c>
      <c r="E72" s="271" t="str">
        <f>IF(C72="","",DANE!Y49)</f>
        <v/>
      </c>
      <c r="F72" s="272" t="str">
        <f>IF(C72="","",DANE!R49)</f>
        <v/>
      </c>
      <c r="G72" s="273" t="str">
        <f>IF(C72="","",IF(AND(DANE!S49="",DANE!T49="",DANE!U49="",DANE!V49=""),DANE!P49/DANE!Q49,IF(AND(DANE!T49&lt;=$Q$31,DANE!V49&gt;$Q$31+1),DANE!P49/DANE!Q49,IF(AND(DANE!T49&lt;=$Q$31,DANE!V49=$Q$31+1),DANE!F49/12*DANE!P49/DANE!Q49,IF(AND(DANE!T49=$Q$31+1,DANE!V49&gt;$Q$31+1),DANE!E49/12*(DANE!P49/DANE!Q49),IF(AND(DANE!T49=$Q$31+1,DANE!V49=$Q$31+1),(DANE!F49-DANE!E49+1)/12*(DANE!P49/DANE!Q49),0))))))</f>
        <v/>
      </c>
      <c r="H72" s="229" t="str">
        <f>IF(OR(C72="",I72=""),"",VLOOKUP(DANE!AD49,DANE!$A$17:$B$28,2,0))</f>
        <v/>
      </c>
      <c r="I72" s="274" t="str">
        <f>IF(OR(C72="",F72=DANE!$A$33,F72=DANE!$A$34,F72=DANE!$A$35,F72=DANE!$A$36),"",ROUND(G72*VLOOKUP(E72,'stawki wynagrodzeń'!$I$4:$O$17,HLOOKUP(D72,'stawki wynagrodzeń'!$D$4:$G$5,2,FALSE),FALSE),2))</f>
        <v/>
      </c>
      <c r="J72" s="275" t="str">
        <f>IF(OR(C72="",I72=""),"",DANE!AC49)</f>
        <v/>
      </c>
      <c r="K72" s="276" t="str">
        <f t="shared" si="11"/>
        <v/>
      </c>
      <c r="L72" s="277" t="str">
        <f t="shared" si="12"/>
        <v/>
      </c>
      <c r="M72" s="278" t="str">
        <f t="shared" si="13"/>
        <v/>
      </c>
      <c r="N72" s="279" t="str">
        <f>IF(OR(C72="",I72=""),"",DANE!BB49)</f>
        <v/>
      </c>
      <c r="O72" s="280" t="str">
        <f>IF(OR(C72="",I72=""),"",DANE!AJ49)</f>
        <v/>
      </c>
      <c r="P72" s="277" t="str">
        <f>IF(OR(C72="",I72=""),"",DANE!CF49)</f>
        <v/>
      </c>
      <c r="Q72" s="281" t="str">
        <f>IF(C72="","",DANE!G49)</f>
        <v/>
      </c>
      <c r="R72" s="284">
        <f>IF(C72="",0,IF(AND(F72=DANE!$A$30,Q72&gt;0),DANE!AB49,))</f>
        <v>0</v>
      </c>
      <c r="S72" s="272" t="str">
        <f>DANE!L49</f>
        <v/>
      </c>
      <c r="T72" s="64" t="str">
        <f>IF(OR(C72="",D72&lt;&gt;DANE!$A$39,Q72=0),"",IF(AND(F72=$F$8,D72=DANE!$A$39),$T$19,IF(AND(F72=$F$11,D72=DANE!$A$39),$T$22,IF(AND(F72=$F$12,D72=DANE!$A$39),$T$23,$T$24))))</f>
        <v/>
      </c>
      <c r="U72" s="64" t="str">
        <f>IF(OR(C72="",D72&lt;&gt;DANE!$A$40,Q72=0),"",IF(AND(F72=$F$8,D72=DANE!$A$40),$U$19,IF(AND(F72=$F$11,D72=DANE!$A$40),$U$22,IF(AND(F72=$F$12,D72=DANE!$A$40),$U$23,$U$24))))</f>
        <v/>
      </c>
      <c r="V72" s="64" t="str">
        <f>IF(OR(C72="",D72&lt;&gt;DANE!$A$41,Q72=0),"",IF(AND(F72=$F$8,D72=DANE!$A$41),$V$19,IF(AND(F72=$F$11,D72=DANE!$A$41),$V$22,IF(AND(F72=$F$12,D72=DANE!$A$41),$V$23,$V$24))))</f>
        <v/>
      </c>
      <c r="W72" s="64" t="str">
        <f>IF(OR(C72="",D72&lt;&gt;DANE!$A$42,Q72=0),"",IF(AND(F72=$F$8,D72=DANE!$A$42),$W$19,IF(AND(F72=$F$11,D72=DANE!$A$42),$W$22,IF(AND(F72=$F$12,D72=DANE!$A$42),$W$23,$W$24))))</f>
        <v/>
      </c>
    </row>
    <row r="73" spans="1:23" x14ac:dyDescent="0.2">
      <c r="A73" s="18" t="str">
        <f t="shared" si="10"/>
        <v/>
      </c>
      <c r="B73" s="261" t="str">
        <f>IF(C73="","",DANE!C50)</f>
        <v/>
      </c>
      <c r="C73" s="271" t="str">
        <f>IF(DANE!D50="żż","",DANE!D50)</f>
        <v/>
      </c>
      <c r="D73" s="271" t="str">
        <f>IF(C73="","",DANE!W50)</f>
        <v/>
      </c>
      <c r="E73" s="271" t="str">
        <f>IF(C73="","",DANE!Y50)</f>
        <v/>
      </c>
      <c r="F73" s="272" t="str">
        <f>IF(C73="","",DANE!R50)</f>
        <v/>
      </c>
      <c r="G73" s="273" t="str">
        <f>IF(C73="","",IF(AND(DANE!S50="",DANE!T50="",DANE!U50="",DANE!V50=""),DANE!P50/DANE!Q50,IF(AND(DANE!T50&lt;=$Q$31,DANE!V50&gt;$Q$31+1),DANE!P50/DANE!Q50,IF(AND(DANE!T50&lt;=$Q$31,DANE!V50=$Q$31+1),DANE!F50/12*DANE!P50/DANE!Q50,IF(AND(DANE!T50=$Q$31+1,DANE!V50&gt;$Q$31+1),DANE!E50/12*(DANE!P50/DANE!Q50),IF(AND(DANE!T50=$Q$31+1,DANE!V50=$Q$31+1),(DANE!F50-DANE!E50+1)/12*(DANE!P50/DANE!Q50),0))))))</f>
        <v/>
      </c>
      <c r="H73" s="229" t="str">
        <f>IF(OR(C73="",I73=""),"",VLOOKUP(DANE!AD50,DANE!$A$17:$B$28,2,0))</f>
        <v/>
      </c>
      <c r="I73" s="274" t="str">
        <f>IF(OR(C73="",F73=DANE!$A$33,F73=DANE!$A$34,F73=DANE!$A$35,F73=DANE!$A$36),"",ROUND(G73*VLOOKUP(E73,'stawki wynagrodzeń'!$I$4:$O$17,HLOOKUP(D73,'stawki wynagrodzeń'!$D$4:$G$5,2,FALSE),FALSE),2))</f>
        <v/>
      </c>
      <c r="J73" s="275" t="str">
        <f>IF(OR(C73="",I73=""),"",DANE!AC50)</f>
        <v/>
      </c>
      <c r="K73" s="276" t="str">
        <f t="shared" si="11"/>
        <v/>
      </c>
      <c r="L73" s="277" t="str">
        <f t="shared" si="12"/>
        <v/>
      </c>
      <c r="M73" s="278" t="str">
        <f t="shared" si="13"/>
        <v/>
      </c>
      <c r="N73" s="279" t="str">
        <f>IF(OR(C73="",I73=""),"",DANE!BB50)</f>
        <v/>
      </c>
      <c r="O73" s="280" t="str">
        <f>IF(OR(C73="",I73=""),"",DANE!AJ50)</f>
        <v/>
      </c>
      <c r="P73" s="277" t="str">
        <f>IF(OR(C73="",I73=""),"",DANE!CF50)</f>
        <v/>
      </c>
      <c r="Q73" s="281" t="str">
        <f>IF(C73="","",DANE!G50)</f>
        <v/>
      </c>
      <c r="R73" s="284">
        <f>IF(C73="",0,IF(AND(F73=DANE!$A$30,Q73&gt;0),DANE!AB50,))</f>
        <v>0</v>
      </c>
      <c r="S73" s="272" t="str">
        <f>DANE!L50</f>
        <v/>
      </c>
      <c r="T73" s="64" t="str">
        <f>IF(OR(C73="",D73&lt;&gt;DANE!$A$39,Q73=0),"",IF(AND(F73=$F$8,D73=DANE!$A$39),$T$19,IF(AND(F73=$F$11,D73=DANE!$A$39),$T$22,IF(AND(F73=$F$12,D73=DANE!$A$39),$T$23,$T$24))))</f>
        <v/>
      </c>
      <c r="U73" s="64" t="str">
        <f>IF(OR(C73="",D73&lt;&gt;DANE!$A$40,Q73=0),"",IF(AND(F73=$F$8,D73=DANE!$A$40),$U$19,IF(AND(F73=$F$11,D73=DANE!$A$40),$U$22,IF(AND(F73=$F$12,D73=DANE!$A$40),$U$23,$U$24))))</f>
        <v/>
      </c>
      <c r="V73" s="64" t="str">
        <f>IF(OR(C73="",D73&lt;&gt;DANE!$A$41,Q73=0),"",IF(AND(F73=$F$8,D73=DANE!$A$41),$V$19,IF(AND(F73=$F$11,D73=DANE!$A$41),$V$22,IF(AND(F73=$F$12,D73=DANE!$A$41),$V$23,$V$24))))</f>
        <v/>
      </c>
      <c r="W73" s="64" t="str">
        <f>IF(OR(C73="",D73&lt;&gt;DANE!$A$42,Q73=0),"",IF(AND(F73=$F$8,D73=DANE!$A$42),$W$19,IF(AND(F73=$F$11,D73=DANE!$A$42),$W$22,IF(AND(F73=$F$12,D73=DANE!$A$42),$W$23,$W$24))))</f>
        <v/>
      </c>
    </row>
    <row r="74" spans="1:23" x14ac:dyDescent="0.2">
      <c r="A74" s="18" t="str">
        <f t="shared" si="10"/>
        <v/>
      </c>
      <c r="B74" s="261" t="str">
        <f>IF(C74="","",DANE!C51)</f>
        <v/>
      </c>
      <c r="C74" s="271" t="str">
        <f>IF(DANE!D51="żż","",DANE!D51)</f>
        <v/>
      </c>
      <c r="D74" s="271" t="str">
        <f>IF(C74="","",DANE!W51)</f>
        <v/>
      </c>
      <c r="E74" s="271" t="str">
        <f>IF(C74="","",DANE!Y51)</f>
        <v/>
      </c>
      <c r="F74" s="272" t="str">
        <f>IF(C74="","",DANE!R51)</f>
        <v/>
      </c>
      <c r="G74" s="273" t="str">
        <f>IF(C74="","",IF(AND(DANE!S51="",DANE!T51="",DANE!U51="",DANE!V51=""),DANE!P51/DANE!Q51,IF(AND(DANE!T51&lt;=$Q$31,DANE!V51&gt;$Q$31+1),DANE!P51/DANE!Q51,IF(AND(DANE!T51&lt;=$Q$31,DANE!V51=$Q$31+1),DANE!F51/12*DANE!P51/DANE!Q51,IF(AND(DANE!T51=$Q$31+1,DANE!V51&gt;$Q$31+1),DANE!E51/12*(DANE!P51/DANE!Q51),IF(AND(DANE!T51=$Q$31+1,DANE!V51=$Q$31+1),(DANE!F51-DANE!E51+1)/12*(DANE!P51/DANE!Q51),0))))))</f>
        <v/>
      </c>
      <c r="H74" s="229" t="str">
        <f>IF(OR(C74="",I74=""),"",VLOOKUP(DANE!AD51,DANE!$A$17:$B$28,2,0))</f>
        <v/>
      </c>
      <c r="I74" s="274" t="str">
        <f>IF(OR(C74="",F74=DANE!$A$33,F74=DANE!$A$34,F74=DANE!$A$35,F74=DANE!$A$36),"",ROUND(G74*VLOOKUP(E74,'stawki wynagrodzeń'!$I$4:$O$17,HLOOKUP(D74,'stawki wynagrodzeń'!$D$4:$G$5,2,FALSE),FALSE),2))</f>
        <v/>
      </c>
      <c r="J74" s="275" t="str">
        <f>IF(OR(C74="",I74=""),"",DANE!AC51)</f>
        <v/>
      </c>
      <c r="K74" s="276" t="str">
        <f t="shared" si="11"/>
        <v/>
      </c>
      <c r="L74" s="277" t="str">
        <f t="shared" si="12"/>
        <v/>
      </c>
      <c r="M74" s="278" t="str">
        <f t="shared" si="13"/>
        <v/>
      </c>
      <c r="N74" s="279" t="str">
        <f>IF(OR(C74="",I74=""),"",DANE!BB51)</f>
        <v/>
      </c>
      <c r="O74" s="280" t="str">
        <f>IF(OR(C74="",I74=""),"",DANE!AJ51)</f>
        <v/>
      </c>
      <c r="P74" s="277" t="str">
        <f>IF(OR(C74="",I74=""),"",DANE!CF51)</f>
        <v/>
      </c>
      <c r="Q74" s="281" t="str">
        <f>IF(C74="","",DANE!G51)</f>
        <v/>
      </c>
      <c r="R74" s="284">
        <f>IF(C74="",0,IF(AND(F74=DANE!$A$30,Q74&gt;0),DANE!AB51,))</f>
        <v>0</v>
      </c>
      <c r="S74" s="272" t="str">
        <f>DANE!L51</f>
        <v/>
      </c>
      <c r="T74" s="64" t="str">
        <f>IF(OR(C74="",D74&lt;&gt;DANE!$A$39,Q74=0),"",IF(AND(F74=$F$8,D74=DANE!$A$39),$T$19,IF(AND(F74=$F$11,D74=DANE!$A$39),$T$22,IF(AND(F74=$F$12,D74=DANE!$A$39),$T$23,$T$24))))</f>
        <v/>
      </c>
      <c r="U74" s="64" t="str">
        <f>IF(OR(C74="",D74&lt;&gt;DANE!$A$40,Q74=0),"",IF(AND(F74=$F$8,D74=DANE!$A$40),$U$19,IF(AND(F74=$F$11,D74=DANE!$A$40),$U$22,IF(AND(F74=$F$12,D74=DANE!$A$40),$U$23,$U$24))))</f>
        <v/>
      </c>
      <c r="V74" s="64" t="str">
        <f>IF(OR(C74="",D74&lt;&gt;DANE!$A$41,Q74=0),"",IF(AND(F74=$F$8,D74=DANE!$A$41),$V$19,IF(AND(F74=$F$11,D74=DANE!$A$41),$V$22,IF(AND(F74=$F$12,D74=DANE!$A$41),$V$23,$V$24))))</f>
        <v/>
      </c>
      <c r="W74" s="64" t="str">
        <f>IF(OR(C74="",D74&lt;&gt;DANE!$A$42,Q74=0),"",IF(AND(F74=$F$8,D74=DANE!$A$42),$W$19,IF(AND(F74=$F$11,D74=DANE!$A$42),$W$22,IF(AND(F74=$F$12,D74=DANE!$A$42),$W$23,$W$24))))</f>
        <v/>
      </c>
    </row>
    <row r="75" spans="1:23" x14ac:dyDescent="0.2">
      <c r="A75" s="18" t="str">
        <f t="shared" si="10"/>
        <v/>
      </c>
      <c r="B75" s="261" t="str">
        <f>IF(C75="","",DANE!C52)</f>
        <v/>
      </c>
      <c r="C75" s="271" t="str">
        <f>IF(DANE!D52="żż","",DANE!D52)</f>
        <v/>
      </c>
      <c r="D75" s="271" t="str">
        <f>IF(C75="","",DANE!W52)</f>
        <v/>
      </c>
      <c r="E75" s="271" t="str">
        <f>IF(C75="","",DANE!Y52)</f>
        <v/>
      </c>
      <c r="F75" s="272" t="str">
        <f>IF(C75="","",DANE!R52)</f>
        <v/>
      </c>
      <c r="G75" s="273" t="str">
        <f>IF(C75="","",IF(AND(DANE!S52="",DANE!T52="",DANE!U52="",DANE!V52=""),DANE!P52/DANE!Q52,IF(AND(DANE!T52&lt;=$Q$31,DANE!V52&gt;$Q$31+1),DANE!P52/DANE!Q52,IF(AND(DANE!T52&lt;=$Q$31,DANE!V52=$Q$31+1),DANE!F52/12*DANE!P52/DANE!Q52,IF(AND(DANE!T52=$Q$31+1,DANE!V52&gt;$Q$31+1),DANE!E52/12*(DANE!P52/DANE!Q52),IF(AND(DANE!T52=$Q$31+1,DANE!V52=$Q$31+1),(DANE!F52-DANE!E52+1)/12*(DANE!P52/DANE!Q52),0))))))</f>
        <v/>
      </c>
      <c r="H75" s="229" t="str">
        <f>IF(OR(C75="",I75=""),"",VLOOKUP(DANE!AD52,DANE!$A$17:$B$28,2,0))</f>
        <v/>
      </c>
      <c r="I75" s="274" t="str">
        <f>IF(OR(C75="",F75=DANE!$A$33,F75=DANE!$A$34,F75=DANE!$A$35,F75=DANE!$A$36),"",ROUND(G75*VLOOKUP(E75,'stawki wynagrodzeń'!$I$4:$O$17,HLOOKUP(D75,'stawki wynagrodzeń'!$D$4:$G$5,2,FALSE),FALSE),2))</f>
        <v/>
      </c>
      <c r="J75" s="275" t="str">
        <f>IF(OR(C75="",I75=""),"",DANE!AC52)</f>
        <v/>
      </c>
      <c r="K75" s="276" t="str">
        <f t="shared" si="11"/>
        <v/>
      </c>
      <c r="L75" s="277" t="str">
        <f t="shared" si="12"/>
        <v/>
      </c>
      <c r="M75" s="278" t="str">
        <f t="shared" si="13"/>
        <v/>
      </c>
      <c r="N75" s="279" t="str">
        <f>IF(OR(C75="",I75=""),"",DANE!BB52)</f>
        <v/>
      </c>
      <c r="O75" s="280" t="str">
        <f>IF(OR(C75="",I75=""),"",DANE!AJ52)</f>
        <v/>
      </c>
      <c r="P75" s="277" t="str">
        <f>IF(OR(C75="",I75=""),"",DANE!CF52)</f>
        <v/>
      </c>
      <c r="Q75" s="281" t="str">
        <f>IF(C75="","",DANE!G52)</f>
        <v/>
      </c>
      <c r="R75" s="284">
        <f>IF(C75="",0,IF(AND(F75=DANE!$A$30,Q75&gt;0),DANE!AB52,))</f>
        <v>0</v>
      </c>
      <c r="S75" s="272" t="str">
        <f>DANE!L52</f>
        <v/>
      </c>
      <c r="T75" s="64" t="str">
        <f>IF(OR(C75="",D75&lt;&gt;DANE!$A$39,Q75=0),"",IF(AND(F75=$F$8,D75=DANE!$A$39),$T$19,IF(AND(F75=$F$11,D75=DANE!$A$39),$T$22,IF(AND(F75=$F$12,D75=DANE!$A$39),$T$23,$T$24))))</f>
        <v/>
      </c>
      <c r="U75" s="64" t="str">
        <f>IF(OR(C75="",D75&lt;&gt;DANE!$A$40,Q75=0),"",IF(AND(F75=$F$8,D75=DANE!$A$40),$U$19,IF(AND(F75=$F$11,D75=DANE!$A$40),$U$22,IF(AND(F75=$F$12,D75=DANE!$A$40),$U$23,$U$24))))</f>
        <v/>
      </c>
      <c r="V75" s="64" t="str">
        <f>IF(OR(C75="",D75&lt;&gt;DANE!$A$41,Q75=0),"",IF(AND(F75=$F$8,D75=DANE!$A$41),$V$19,IF(AND(F75=$F$11,D75=DANE!$A$41),$V$22,IF(AND(F75=$F$12,D75=DANE!$A$41),$V$23,$V$24))))</f>
        <v/>
      </c>
      <c r="W75" s="64" t="str">
        <f>IF(OR(C75="",D75&lt;&gt;DANE!$A$42,Q75=0),"",IF(AND(F75=$F$8,D75=DANE!$A$42),$W$19,IF(AND(F75=$F$11,D75=DANE!$A$42),$W$22,IF(AND(F75=$F$12,D75=DANE!$A$42),$W$23,$W$24))))</f>
        <v/>
      </c>
    </row>
    <row r="76" spans="1:23" x14ac:dyDescent="0.2">
      <c r="A76" s="18" t="str">
        <f t="shared" si="10"/>
        <v/>
      </c>
      <c r="B76" s="261" t="str">
        <f>IF(C76="","",DANE!C53)</f>
        <v/>
      </c>
      <c r="C76" s="271" t="str">
        <f>IF(DANE!D53="żż","",DANE!D53)</f>
        <v/>
      </c>
      <c r="D76" s="271" t="str">
        <f>IF(C76="","",DANE!W53)</f>
        <v/>
      </c>
      <c r="E76" s="271" t="str">
        <f>IF(C76="","",DANE!Y53)</f>
        <v/>
      </c>
      <c r="F76" s="272" t="str">
        <f>IF(C76="","",DANE!R53)</f>
        <v/>
      </c>
      <c r="G76" s="273" t="str">
        <f>IF(C76="","",IF(AND(DANE!S53="",DANE!T53="",DANE!U53="",DANE!V53=""),DANE!P53/DANE!Q53,IF(AND(DANE!T53&lt;=$Q$31,DANE!V53&gt;$Q$31+1),DANE!P53/DANE!Q53,IF(AND(DANE!T53&lt;=$Q$31,DANE!V53=$Q$31+1),DANE!F53/12*DANE!P53/DANE!Q53,IF(AND(DANE!T53=$Q$31+1,DANE!V53&gt;$Q$31+1),DANE!E53/12*(DANE!P53/DANE!Q53),IF(AND(DANE!T53=$Q$31+1,DANE!V53=$Q$31+1),(DANE!F53-DANE!E53+1)/12*(DANE!P53/DANE!Q53),0))))))</f>
        <v/>
      </c>
      <c r="H76" s="229" t="str">
        <f>IF(OR(C76="",I76=""),"",VLOOKUP(DANE!AD53,DANE!$A$17:$B$28,2,0))</f>
        <v/>
      </c>
      <c r="I76" s="274" t="str">
        <f>IF(OR(C76="",F76=DANE!$A$33,F76=DANE!$A$34,F76=DANE!$A$35,F76=DANE!$A$36),"",ROUND(G76*VLOOKUP(E76,'stawki wynagrodzeń'!$I$4:$O$17,HLOOKUP(D76,'stawki wynagrodzeń'!$D$4:$G$5,2,FALSE),FALSE),2))</f>
        <v/>
      </c>
      <c r="J76" s="275" t="str">
        <f>IF(OR(C76="",I76=""),"",DANE!AC53)</f>
        <v/>
      </c>
      <c r="K76" s="276" t="str">
        <f t="shared" si="11"/>
        <v/>
      </c>
      <c r="L76" s="277" t="str">
        <f t="shared" si="12"/>
        <v/>
      </c>
      <c r="M76" s="278" t="str">
        <f t="shared" si="13"/>
        <v/>
      </c>
      <c r="N76" s="279" t="str">
        <f>IF(OR(C76="",I76=""),"",DANE!BB53)</f>
        <v/>
      </c>
      <c r="O76" s="280" t="str">
        <f>IF(OR(C76="",I76=""),"",DANE!AJ53)</f>
        <v/>
      </c>
      <c r="P76" s="277" t="str">
        <f>IF(OR(C76="",I76=""),"",DANE!CF53)</f>
        <v/>
      </c>
      <c r="Q76" s="281" t="str">
        <f>IF(C76="","",DANE!G53)</f>
        <v/>
      </c>
      <c r="R76" s="284">
        <f>IF(C76="",0,IF(AND(F76=DANE!$A$30,Q76&gt;0),DANE!AB53,))</f>
        <v>0</v>
      </c>
      <c r="S76" s="272" t="str">
        <f>DANE!L53</f>
        <v/>
      </c>
      <c r="T76" s="64" t="str">
        <f>IF(OR(C76="",D76&lt;&gt;DANE!$A$39,Q76=0),"",IF(AND(F76=$F$8,D76=DANE!$A$39),$T$19,IF(AND(F76=$F$11,D76=DANE!$A$39),$T$22,IF(AND(F76=$F$12,D76=DANE!$A$39),$T$23,$T$24))))</f>
        <v/>
      </c>
      <c r="U76" s="64" t="str">
        <f>IF(OR(C76="",D76&lt;&gt;DANE!$A$40,Q76=0),"",IF(AND(F76=$F$8,D76=DANE!$A$40),$U$19,IF(AND(F76=$F$11,D76=DANE!$A$40),$U$22,IF(AND(F76=$F$12,D76=DANE!$A$40),$U$23,$U$24))))</f>
        <v/>
      </c>
      <c r="V76" s="64" t="str">
        <f>IF(OR(C76="",D76&lt;&gt;DANE!$A$41,Q76=0),"",IF(AND(F76=$F$8,D76=DANE!$A$41),$V$19,IF(AND(F76=$F$11,D76=DANE!$A$41),$V$22,IF(AND(F76=$F$12,D76=DANE!$A$41),$V$23,$V$24))))</f>
        <v/>
      </c>
      <c r="W76" s="64" t="str">
        <f>IF(OR(C76="",D76&lt;&gt;DANE!$A$42,Q76=0),"",IF(AND(F76=$F$8,D76=DANE!$A$42),$W$19,IF(AND(F76=$F$11,D76=DANE!$A$42),$W$22,IF(AND(F76=$F$12,D76=DANE!$A$42),$W$23,$W$24))))</f>
        <v/>
      </c>
    </row>
    <row r="77" spans="1:23" x14ac:dyDescent="0.2">
      <c r="A77" s="18" t="str">
        <f t="shared" si="10"/>
        <v/>
      </c>
      <c r="B77" s="261" t="str">
        <f>IF(C77="","",DANE!C54)</f>
        <v/>
      </c>
      <c r="C77" s="271" t="str">
        <f>IF(DANE!D54="żż","",DANE!D54)</f>
        <v/>
      </c>
      <c r="D77" s="271" t="str">
        <f>IF(C77="","",DANE!W54)</f>
        <v/>
      </c>
      <c r="E77" s="271" t="str">
        <f>IF(C77="","",DANE!Y54)</f>
        <v/>
      </c>
      <c r="F77" s="272" t="str">
        <f>IF(C77="","",DANE!R54)</f>
        <v/>
      </c>
      <c r="G77" s="273" t="str">
        <f>IF(C77="","",IF(AND(DANE!S54="",DANE!T54="",DANE!U54="",DANE!V54=""),DANE!P54/DANE!Q54,IF(AND(DANE!T54&lt;=$Q$31,DANE!V54&gt;$Q$31+1),DANE!P54/DANE!Q54,IF(AND(DANE!T54&lt;=$Q$31,DANE!V54=$Q$31+1),DANE!F54/12*DANE!P54/DANE!Q54,IF(AND(DANE!T54=$Q$31+1,DANE!V54&gt;$Q$31+1),DANE!E54/12*(DANE!P54/DANE!Q54),IF(AND(DANE!T54=$Q$31+1,DANE!V54=$Q$31+1),(DANE!F54-DANE!E54+1)/12*(DANE!P54/DANE!Q54),0))))))</f>
        <v/>
      </c>
      <c r="H77" s="229" t="str">
        <f>IF(OR(C77="",I77=""),"",VLOOKUP(DANE!AD54,DANE!$A$17:$B$28,2,0))</f>
        <v/>
      </c>
      <c r="I77" s="274" t="str">
        <f>IF(OR(C77="",F77=DANE!$A$33,F77=DANE!$A$34,F77=DANE!$A$35,F77=DANE!$A$36),"",ROUND(G77*VLOOKUP(E77,'stawki wynagrodzeń'!$I$4:$O$17,HLOOKUP(D77,'stawki wynagrodzeń'!$D$4:$G$5,2,FALSE),FALSE),2))</f>
        <v/>
      </c>
      <c r="J77" s="275" t="str">
        <f>IF(OR(C77="",I77=""),"",DANE!AC54)</f>
        <v/>
      </c>
      <c r="K77" s="276" t="str">
        <f t="shared" si="11"/>
        <v/>
      </c>
      <c r="L77" s="277" t="str">
        <f t="shared" si="12"/>
        <v/>
      </c>
      <c r="M77" s="278" t="str">
        <f t="shared" si="13"/>
        <v/>
      </c>
      <c r="N77" s="279" t="str">
        <f>IF(OR(C77="",I77=""),"",DANE!BB54)</f>
        <v/>
      </c>
      <c r="O77" s="280" t="str">
        <f>IF(OR(C77="",I77=""),"",DANE!AJ54)</f>
        <v/>
      </c>
      <c r="P77" s="277" t="str">
        <f>IF(OR(C77="",I77=""),"",DANE!CF54)</f>
        <v/>
      </c>
      <c r="Q77" s="281" t="str">
        <f>IF(C77="","",DANE!G54)</f>
        <v/>
      </c>
      <c r="R77" s="284">
        <f>IF(C77="",0,IF(AND(F77=DANE!$A$30,Q77&gt;0),DANE!AB54,))</f>
        <v>0</v>
      </c>
      <c r="S77" s="272" t="str">
        <f>DANE!L54</f>
        <v/>
      </c>
      <c r="T77" s="64" t="str">
        <f>IF(OR(C77="",D77&lt;&gt;DANE!$A$39,Q77=0),"",IF(AND(F77=$F$8,D77=DANE!$A$39),$T$19,IF(AND(F77=$F$11,D77=DANE!$A$39),$T$22,IF(AND(F77=$F$12,D77=DANE!$A$39),$T$23,$T$24))))</f>
        <v/>
      </c>
      <c r="U77" s="64" t="str">
        <f>IF(OR(C77="",D77&lt;&gt;DANE!$A$40,Q77=0),"",IF(AND(F77=$F$8,D77=DANE!$A$40),$U$19,IF(AND(F77=$F$11,D77=DANE!$A$40),$U$22,IF(AND(F77=$F$12,D77=DANE!$A$40),$U$23,$U$24))))</f>
        <v/>
      </c>
      <c r="V77" s="64" t="str">
        <f>IF(OR(C77="",D77&lt;&gt;DANE!$A$41,Q77=0),"",IF(AND(F77=$F$8,D77=DANE!$A$41),$V$19,IF(AND(F77=$F$11,D77=DANE!$A$41),$V$22,IF(AND(F77=$F$12,D77=DANE!$A$41),$V$23,$V$24))))</f>
        <v/>
      </c>
      <c r="W77" s="64" t="str">
        <f>IF(OR(C77="",D77&lt;&gt;DANE!$A$42,Q77=0),"",IF(AND(F77=$F$8,D77=DANE!$A$42),$W$19,IF(AND(F77=$F$11,D77=DANE!$A$42),$W$22,IF(AND(F77=$F$12,D77=DANE!$A$42),$W$23,$W$24))))</f>
        <v/>
      </c>
    </row>
    <row r="78" spans="1:23" x14ac:dyDescent="0.2">
      <c r="A78" s="18" t="str">
        <f t="shared" si="10"/>
        <v/>
      </c>
      <c r="B78" s="261" t="str">
        <f>IF(C78="","",DANE!C55)</f>
        <v/>
      </c>
      <c r="C78" s="271" t="str">
        <f>IF(DANE!D55="żż","",DANE!D55)</f>
        <v/>
      </c>
      <c r="D78" s="271" t="str">
        <f>IF(C78="","",DANE!W55)</f>
        <v/>
      </c>
      <c r="E78" s="271" t="str">
        <f>IF(C78="","",DANE!Y55)</f>
        <v/>
      </c>
      <c r="F78" s="272" t="str">
        <f>IF(C78="","",DANE!R55)</f>
        <v/>
      </c>
      <c r="G78" s="273" t="str">
        <f>IF(C78="","",IF(AND(DANE!S55="",DANE!T55="",DANE!U55="",DANE!V55=""),DANE!P55/DANE!Q55,IF(AND(DANE!T55&lt;=$Q$31,DANE!V55&gt;$Q$31+1),DANE!P55/DANE!Q55,IF(AND(DANE!T55&lt;=$Q$31,DANE!V55=$Q$31+1),DANE!F55/12*DANE!P55/DANE!Q55,IF(AND(DANE!T55=$Q$31+1,DANE!V55&gt;$Q$31+1),DANE!E55/12*(DANE!P55/DANE!Q55),IF(AND(DANE!T55=$Q$31+1,DANE!V55=$Q$31+1),(DANE!F55-DANE!E55+1)/12*(DANE!P55/DANE!Q55),0))))))</f>
        <v/>
      </c>
      <c r="H78" s="229" t="str">
        <f>IF(OR(C78="",I78=""),"",VLOOKUP(DANE!AD55,DANE!$A$17:$B$28,2,0))</f>
        <v/>
      </c>
      <c r="I78" s="274" t="str">
        <f>IF(OR(C78="",F78=DANE!$A$33,F78=DANE!$A$34,F78=DANE!$A$35,F78=DANE!$A$36),"",ROUND(G78*VLOOKUP(E78,'stawki wynagrodzeń'!$I$4:$O$17,HLOOKUP(D78,'stawki wynagrodzeń'!$D$4:$G$5,2,FALSE),FALSE),2))</f>
        <v/>
      </c>
      <c r="J78" s="275" t="str">
        <f>IF(OR(C78="",I78=""),"",DANE!AC55)</f>
        <v/>
      </c>
      <c r="K78" s="276" t="str">
        <f t="shared" si="11"/>
        <v/>
      </c>
      <c r="L78" s="277" t="str">
        <f t="shared" si="12"/>
        <v/>
      </c>
      <c r="M78" s="278" t="str">
        <f t="shared" si="13"/>
        <v/>
      </c>
      <c r="N78" s="279" t="str">
        <f>IF(OR(C78="",I78=""),"",DANE!BB55)</f>
        <v/>
      </c>
      <c r="O78" s="280" t="str">
        <f>IF(OR(C78="",I78=""),"",DANE!AJ55)</f>
        <v/>
      </c>
      <c r="P78" s="277" t="str">
        <f>IF(OR(C78="",I78=""),"",DANE!CF55)</f>
        <v/>
      </c>
      <c r="Q78" s="281" t="str">
        <f>IF(C78="","",DANE!G55)</f>
        <v/>
      </c>
      <c r="R78" s="284">
        <f>IF(C78="",0,IF(AND(F78=DANE!$A$30,Q78&gt;0),DANE!AB55,))</f>
        <v>0</v>
      </c>
      <c r="S78" s="272" t="str">
        <f>DANE!L55</f>
        <v/>
      </c>
      <c r="T78" s="64" t="str">
        <f>IF(OR(C78="",D78&lt;&gt;DANE!$A$39,Q78=0),"",IF(AND(F78=$F$8,D78=DANE!$A$39),$T$19,IF(AND(F78=$F$11,D78=DANE!$A$39),$T$22,IF(AND(F78=$F$12,D78=DANE!$A$39),$T$23,$T$24))))</f>
        <v/>
      </c>
      <c r="U78" s="64" t="str">
        <f>IF(OR(C78="",D78&lt;&gt;DANE!$A$40,Q78=0),"",IF(AND(F78=$F$8,D78=DANE!$A$40),$U$19,IF(AND(F78=$F$11,D78=DANE!$A$40),$U$22,IF(AND(F78=$F$12,D78=DANE!$A$40),$U$23,$U$24))))</f>
        <v/>
      </c>
      <c r="V78" s="64" t="str">
        <f>IF(OR(C78="",D78&lt;&gt;DANE!$A$41,Q78=0),"",IF(AND(F78=$F$8,D78=DANE!$A$41),$V$19,IF(AND(F78=$F$11,D78=DANE!$A$41),$V$22,IF(AND(F78=$F$12,D78=DANE!$A$41),$V$23,$V$24))))</f>
        <v/>
      </c>
      <c r="W78" s="64" t="str">
        <f>IF(OR(C78="",D78&lt;&gt;DANE!$A$42,Q78=0),"",IF(AND(F78=$F$8,D78=DANE!$A$42),$W$19,IF(AND(F78=$F$11,D78=DANE!$A$42),$W$22,IF(AND(F78=$F$12,D78=DANE!$A$42),$W$23,$W$24))))</f>
        <v/>
      </c>
    </row>
    <row r="79" spans="1:23" x14ac:dyDescent="0.2">
      <c r="A79" s="18" t="str">
        <f t="shared" si="10"/>
        <v/>
      </c>
      <c r="B79" s="261" t="str">
        <f>IF(C79="","",DANE!C56)</f>
        <v/>
      </c>
      <c r="C79" s="271" t="str">
        <f>IF(DANE!D56="żż","",DANE!D56)</f>
        <v/>
      </c>
      <c r="D79" s="271" t="str">
        <f>IF(C79="","",DANE!W56)</f>
        <v/>
      </c>
      <c r="E79" s="271" t="str">
        <f>IF(C79="","",DANE!Y56)</f>
        <v/>
      </c>
      <c r="F79" s="272" t="str">
        <f>IF(C79="","",DANE!R56)</f>
        <v/>
      </c>
      <c r="G79" s="273" t="str">
        <f>IF(C79="","",IF(AND(DANE!S56="",DANE!T56="",DANE!U56="",DANE!V56=""),DANE!P56/DANE!Q56,IF(AND(DANE!T56&lt;=$Q$31,DANE!V56&gt;$Q$31+1),DANE!P56/DANE!Q56,IF(AND(DANE!T56&lt;=$Q$31,DANE!V56=$Q$31+1),DANE!F56/12*DANE!P56/DANE!Q56,IF(AND(DANE!T56=$Q$31+1,DANE!V56&gt;$Q$31+1),DANE!E56/12*(DANE!P56/DANE!Q56),IF(AND(DANE!T56=$Q$31+1,DANE!V56=$Q$31+1),(DANE!F56-DANE!E56+1)/12*(DANE!P56/DANE!Q56),0))))))</f>
        <v/>
      </c>
      <c r="H79" s="229" t="str">
        <f>IF(OR(C79="",I79=""),"",VLOOKUP(DANE!AD56,DANE!$A$17:$B$28,2,0))</f>
        <v/>
      </c>
      <c r="I79" s="274" t="str">
        <f>IF(OR(C79="",F79=DANE!$A$33,F79=DANE!$A$34,F79=DANE!$A$35,F79=DANE!$A$36),"",ROUND(G79*VLOOKUP(E79,'stawki wynagrodzeń'!$I$4:$O$17,HLOOKUP(D79,'stawki wynagrodzeń'!$D$4:$G$5,2,FALSE),FALSE),2))</f>
        <v/>
      </c>
      <c r="J79" s="275" t="str">
        <f>IF(OR(C79="",I79=""),"",DANE!AC56)</f>
        <v/>
      </c>
      <c r="K79" s="276" t="str">
        <f t="shared" si="11"/>
        <v/>
      </c>
      <c r="L79" s="277" t="str">
        <f t="shared" si="12"/>
        <v/>
      </c>
      <c r="M79" s="278" t="str">
        <f t="shared" si="13"/>
        <v/>
      </c>
      <c r="N79" s="279" t="str">
        <f>IF(OR(C79="",I79=""),"",DANE!BB56)</f>
        <v/>
      </c>
      <c r="O79" s="280" t="str">
        <f>IF(OR(C79="",I79=""),"",DANE!AJ56)</f>
        <v/>
      </c>
      <c r="P79" s="277" t="str">
        <f>IF(OR(C79="",I79=""),"",DANE!CF56)</f>
        <v/>
      </c>
      <c r="Q79" s="281" t="str">
        <f>IF(C79="","",DANE!G56)</f>
        <v/>
      </c>
      <c r="R79" s="284">
        <f>IF(C79="",0,IF(AND(F79=DANE!$A$30,Q79&gt;0),DANE!AB56,))</f>
        <v>0</v>
      </c>
      <c r="S79" s="272" t="str">
        <f>DANE!L56</f>
        <v/>
      </c>
      <c r="T79" s="64" t="str">
        <f>IF(OR(C79="",D79&lt;&gt;DANE!$A$39,Q79=0),"",IF(AND(F79=$F$8,D79=DANE!$A$39),$T$19,IF(AND(F79=$F$11,D79=DANE!$A$39),$T$22,IF(AND(F79=$F$12,D79=DANE!$A$39),$T$23,$T$24))))</f>
        <v/>
      </c>
      <c r="U79" s="64" t="str">
        <f>IF(OR(C79="",D79&lt;&gt;DANE!$A$40,Q79=0),"",IF(AND(F79=$F$8,D79=DANE!$A$40),$U$19,IF(AND(F79=$F$11,D79=DANE!$A$40),$U$22,IF(AND(F79=$F$12,D79=DANE!$A$40),$U$23,$U$24))))</f>
        <v/>
      </c>
      <c r="V79" s="64" t="str">
        <f>IF(OR(C79="",D79&lt;&gt;DANE!$A$41,Q79=0),"",IF(AND(F79=$F$8,D79=DANE!$A$41),$V$19,IF(AND(F79=$F$11,D79=DANE!$A$41),$V$22,IF(AND(F79=$F$12,D79=DANE!$A$41),$V$23,$V$24))))</f>
        <v/>
      </c>
      <c r="W79" s="64" t="str">
        <f>IF(OR(C79="",D79&lt;&gt;DANE!$A$42,Q79=0),"",IF(AND(F79=$F$8,D79=DANE!$A$42),$W$19,IF(AND(F79=$F$11,D79=DANE!$A$42),$W$22,IF(AND(F79=$F$12,D79=DANE!$A$42),$W$23,$W$24))))</f>
        <v/>
      </c>
    </row>
    <row r="80" spans="1:23" x14ac:dyDescent="0.2">
      <c r="A80" s="18" t="str">
        <f t="shared" si="10"/>
        <v/>
      </c>
      <c r="B80" s="261" t="str">
        <f>IF(C80="","",DANE!C57)</f>
        <v/>
      </c>
      <c r="C80" s="271" t="str">
        <f>IF(DANE!D57="żż","",DANE!D57)</f>
        <v/>
      </c>
      <c r="D80" s="271" t="str">
        <f>IF(C80="","",DANE!W57)</f>
        <v/>
      </c>
      <c r="E80" s="271" t="str">
        <f>IF(C80="","",DANE!Y57)</f>
        <v/>
      </c>
      <c r="F80" s="272" t="str">
        <f>IF(C80="","",DANE!R57)</f>
        <v/>
      </c>
      <c r="G80" s="273" t="str">
        <f>IF(C80="","",IF(AND(DANE!S57="",DANE!T57="",DANE!U57="",DANE!V57=""),DANE!P57/DANE!Q57,IF(AND(DANE!T57&lt;=$Q$31,DANE!V57&gt;$Q$31+1),DANE!P57/DANE!Q57,IF(AND(DANE!T57&lt;=$Q$31,DANE!V57=$Q$31+1),DANE!F57/12*DANE!P57/DANE!Q57,IF(AND(DANE!T57=$Q$31+1,DANE!V57&gt;$Q$31+1),DANE!E57/12*(DANE!P57/DANE!Q57),IF(AND(DANE!T57=$Q$31+1,DANE!V57=$Q$31+1),(DANE!F57-DANE!E57+1)/12*(DANE!P57/DANE!Q57),0))))))</f>
        <v/>
      </c>
      <c r="H80" s="229" t="str">
        <f>IF(OR(C80="",I80=""),"",VLOOKUP(DANE!AD57,DANE!$A$17:$B$28,2,0))</f>
        <v/>
      </c>
      <c r="I80" s="274" t="str">
        <f>IF(OR(C80="",F80=DANE!$A$33,F80=DANE!$A$34,F80=DANE!$A$35,F80=DANE!$A$36),"",ROUND(G80*VLOOKUP(E80,'stawki wynagrodzeń'!$I$4:$O$17,HLOOKUP(D80,'stawki wynagrodzeń'!$D$4:$G$5,2,FALSE),FALSE),2))</f>
        <v/>
      </c>
      <c r="J80" s="275" t="str">
        <f>IF(OR(C80="",I80=""),"",DANE!AC57)</f>
        <v/>
      </c>
      <c r="K80" s="276" t="str">
        <f t="shared" si="11"/>
        <v/>
      </c>
      <c r="L80" s="277" t="str">
        <f t="shared" si="12"/>
        <v/>
      </c>
      <c r="M80" s="278" t="str">
        <f t="shared" si="13"/>
        <v/>
      </c>
      <c r="N80" s="279" t="str">
        <f>IF(OR(C80="",I80=""),"",DANE!BB57)</f>
        <v/>
      </c>
      <c r="O80" s="280" t="str">
        <f>IF(OR(C80="",I80=""),"",DANE!AJ57)</f>
        <v/>
      </c>
      <c r="P80" s="277" t="str">
        <f>IF(OR(C80="",I80=""),"",DANE!CF57)</f>
        <v/>
      </c>
      <c r="Q80" s="281" t="str">
        <f>IF(C80="","",DANE!G57)</f>
        <v/>
      </c>
      <c r="R80" s="284">
        <f>IF(C80="",0,IF(AND(F80=DANE!$A$30,Q80&gt;0),DANE!AB57,))</f>
        <v>0</v>
      </c>
      <c r="S80" s="272" t="str">
        <f>DANE!L57</f>
        <v/>
      </c>
      <c r="T80" s="64" t="str">
        <f>IF(OR(C80="",D80&lt;&gt;DANE!$A$39,Q80=0),"",IF(AND(F80=$F$8,D80=DANE!$A$39),$T$19,IF(AND(F80=$F$11,D80=DANE!$A$39),$T$22,IF(AND(F80=$F$12,D80=DANE!$A$39),$T$23,$T$24))))</f>
        <v/>
      </c>
      <c r="U80" s="64" t="str">
        <f>IF(OR(C80="",D80&lt;&gt;DANE!$A$40,Q80=0),"",IF(AND(F80=$F$8,D80=DANE!$A$40),$U$19,IF(AND(F80=$F$11,D80=DANE!$A$40),$U$22,IF(AND(F80=$F$12,D80=DANE!$A$40),$U$23,$U$24))))</f>
        <v/>
      </c>
      <c r="V80" s="64" t="str">
        <f>IF(OR(C80="",D80&lt;&gt;DANE!$A$41,Q80=0),"",IF(AND(F80=$F$8,D80=DANE!$A$41),$V$19,IF(AND(F80=$F$11,D80=DANE!$A$41),$V$22,IF(AND(F80=$F$12,D80=DANE!$A$41),$V$23,$V$24))))</f>
        <v/>
      </c>
      <c r="W80" s="64" t="str">
        <f>IF(OR(C80="",D80&lt;&gt;DANE!$A$42,Q80=0),"",IF(AND(F80=$F$8,D80=DANE!$A$42),$W$19,IF(AND(F80=$F$11,D80=DANE!$A$42),$W$22,IF(AND(F80=$F$12,D80=DANE!$A$42),$W$23,$W$24))))</f>
        <v/>
      </c>
    </row>
    <row r="81" spans="1:23" x14ac:dyDescent="0.2">
      <c r="A81" s="18" t="str">
        <f t="shared" si="10"/>
        <v/>
      </c>
      <c r="B81" s="261" t="str">
        <f>IF(C81="","",DANE!C58)</f>
        <v/>
      </c>
      <c r="C81" s="271" t="str">
        <f>IF(DANE!D58="żż","",DANE!D58)</f>
        <v/>
      </c>
      <c r="D81" s="271" t="str">
        <f>IF(C81="","",DANE!W58)</f>
        <v/>
      </c>
      <c r="E81" s="271" t="str">
        <f>IF(C81="","",DANE!Y58)</f>
        <v/>
      </c>
      <c r="F81" s="272" t="str">
        <f>IF(C81="","",DANE!R58)</f>
        <v/>
      </c>
      <c r="G81" s="273" t="str">
        <f>IF(C81="","",IF(AND(DANE!S58="",DANE!T58="",DANE!U58="",DANE!V58=""),DANE!P58/DANE!Q58,IF(AND(DANE!T58&lt;=$Q$31,DANE!V58&gt;$Q$31+1),DANE!P58/DANE!Q58,IF(AND(DANE!T58&lt;=$Q$31,DANE!V58=$Q$31+1),DANE!F58/12*DANE!P58/DANE!Q58,IF(AND(DANE!T58=$Q$31+1,DANE!V58&gt;$Q$31+1),DANE!E58/12*(DANE!P58/DANE!Q58),IF(AND(DANE!T58=$Q$31+1,DANE!V58=$Q$31+1),(DANE!F58-DANE!E58+1)/12*(DANE!P58/DANE!Q58),0))))))</f>
        <v/>
      </c>
      <c r="H81" s="229" t="str">
        <f>IF(OR(C81="",I81=""),"",VLOOKUP(DANE!AD58,DANE!$A$17:$B$28,2,0))</f>
        <v/>
      </c>
      <c r="I81" s="274" t="str">
        <f>IF(OR(C81="",F81=DANE!$A$33,F81=DANE!$A$34,F81=DANE!$A$35,F81=DANE!$A$36),"",ROUND(G81*VLOOKUP(E81,'stawki wynagrodzeń'!$I$4:$O$17,HLOOKUP(D81,'stawki wynagrodzeń'!$D$4:$G$5,2,FALSE),FALSE),2))</f>
        <v/>
      </c>
      <c r="J81" s="275" t="str">
        <f>IF(OR(C81="",I81=""),"",DANE!AC58)</f>
        <v/>
      </c>
      <c r="K81" s="276" t="str">
        <f t="shared" si="11"/>
        <v/>
      </c>
      <c r="L81" s="277" t="str">
        <f t="shared" si="12"/>
        <v/>
      </c>
      <c r="M81" s="278" t="str">
        <f t="shared" si="13"/>
        <v/>
      </c>
      <c r="N81" s="279" t="str">
        <f>IF(OR(C81="",I81=""),"",DANE!BB58)</f>
        <v/>
      </c>
      <c r="O81" s="280" t="str">
        <f>IF(OR(C81="",I81=""),"",DANE!AJ58)</f>
        <v/>
      </c>
      <c r="P81" s="277" t="str">
        <f>IF(OR(C81="",I81=""),"",DANE!CF58)</f>
        <v/>
      </c>
      <c r="Q81" s="281" t="str">
        <f>IF(C81="","",DANE!G58)</f>
        <v/>
      </c>
      <c r="R81" s="284">
        <f>IF(C81="",0,IF(AND(F81=DANE!$A$30,Q81&gt;0),DANE!AB58,))</f>
        <v>0</v>
      </c>
      <c r="S81" s="272" t="str">
        <f>DANE!L58</f>
        <v/>
      </c>
      <c r="T81" s="64" t="str">
        <f>IF(OR(C81="",D81&lt;&gt;DANE!$A$39,Q81=0),"",IF(AND(F81=$F$8,D81=DANE!$A$39),$T$19,IF(AND(F81=$F$11,D81=DANE!$A$39),$T$22,IF(AND(F81=$F$12,D81=DANE!$A$39),$T$23,$T$24))))</f>
        <v/>
      </c>
      <c r="U81" s="64" t="str">
        <f>IF(OR(C81="",D81&lt;&gt;DANE!$A$40,Q81=0),"",IF(AND(F81=$F$8,D81=DANE!$A$40),$U$19,IF(AND(F81=$F$11,D81=DANE!$A$40),$U$22,IF(AND(F81=$F$12,D81=DANE!$A$40),$U$23,$U$24))))</f>
        <v/>
      </c>
      <c r="V81" s="64" t="str">
        <f>IF(OR(C81="",D81&lt;&gt;DANE!$A$41,Q81=0),"",IF(AND(F81=$F$8,D81=DANE!$A$41),$V$19,IF(AND(F81=$F$11,D81=DANE!$A$41),$V$22,IF(AND(F81=$F$12,D81=DANE!$A$41),$V$23,$V$24))))</f>
        <v/>
      </c>
      <c r="W81" s="64" t="str">
        <f>IF(OR(C81="",D81&lt;&gt;DANE!$A$42,Q81=0),"",IF(AND(F81=$F$8,D81=DANE!$A$42),$W$19,IF(AND(F81=$F$11,D81=DANE!$A$42),$W$22,IF(AND(F81=$F$12,D81=DANE!$A$42),$W$23,$W$24))))</f>
        <v/>
      </c>
    </row>
    <row r="82" spans="1:23" x14ac:dyDescent="0.2">
      <c r="A82" s="18" t="str">
        <f t="shared" si="10"/>
        <v/>
      </c>
      <c r="B82" s="261" t="str">
        <f>IF(C82="","",DANE!C59)</f>
        <v/>
      </c>
      <c r="C82" s="271" t="str">
        <f>IF(DANE!D59="żż","",DANE!D59)</f>
        <v/>
      </c>
      <c r="D82" s="271" t="str">
        <f>IF(C82="","",DANE!W59)</f>
        <v/>
      </c>
      <c r="E82" s="271" t="str">
        <f>IF(C82="","",DANE!Y59)</f>
        <v/>
      </c>
      <c r="F82" s="272" t="str">
        <f>IF(C82="","",DANE!R59)</f>
        <v/>
      </c>
      <c r="G82" s="273" t="str">
        <f>IF(C82="","",IF(AND(DANE!S59="",DANE!T59="",DANE!U59="",DANE!V59=""),DANE!P59/DANE!Q59,IF(AND(DANE!T59&lt;=$Q$31,DANE!V59&gt;$Q$31+1),DANE!P59/DANE!Q59,IF(AND(DANE!T59&lt;=$Q$31,DANE!V59=$Q$31+1),DANE!F59/12*DANE!P59/DANE!Q59,IF(AND(DANE!T59=$Q$31+1,DANE!V59&gt;$Q$31+1),DANE!E59/12*(DANE!P59/DANE!Q59),IF(AND(DANE!T59=$Q$31+1,DANE!V59=$Q$31+1),(DANE!F59-DANE!E59+1)/12*(DANE!P59/DANE!Q59),0))))))</f>
        <v/>
      </c>
      <c r="H82" s="229" t="str">
        <f>IF(OR(C82="",I82=""),"",VLOOKUP(DANE!AD59,DANE!$A$17:$B$28,2,0))</f>
        <v/>
      </c>
      <c r="I82" s="274" t="str">
        <f>IF(OR(C82="",F82=DANE!$A$33,F82=DANE!$A$34,F82=DANE!$A$35,F82=DANE!$A$36),"",ROUND(G82*VLOOKUP(E82,'stawki wynagrodzeń'!$I$4:$O$17,HLOOKUP(D82,'stawki wynagrodzeń'!$D$4:$G$5,2,FALSE),FALSE),2))</f>
        <v/>
      </c>
      <c r="J82" s="275" t="str">
        <f>IF(OR(C82="",I82=""),"",DANE!AC59)</f>
        <v/>
      </c>
      <c r="K82" s="276" t="str">
        <f t="shared" si="11"/>
        <v/>
      </c>
      <c r="L82" s="277" t="str">
        <f t="shared" si="12"/>
        <v/>
      </c>
      <c r="M82" s="278" t="str">
        <f t="shared" si="13"/>
        <v/>
      </c>
      <c r="N82" s="279" t="str">
        <f>IF(OR(C82="",I82=""),"",DANE!BB59)</f>
        <v/>
      </c>
      <c r="O82" s="280" t="str">
        <f>IF(OR(C82="",I82=""),"",DANE!AJ59)</f>
        <v/>
      </c>
      <c r="P82" s="277" t="str">
        <f>IF(OR(C82="",I82=""),"",DANE!CF59)</f>
        <v/>
      </c>
      <c r="Q82" s="281" t="str">
        <f>IF(C82="","",DANE!G59)</f>
        <v/>
      </c>
      <c r="R82" s="284">
        <f>IF(C82="",0,IF(AND(F82=DANE!$A$30,Q82&gt;0),DANE!AB59,))</f>
        <v>0</v>
      </c>
      <c r="S82" s="272" t="str">
        <f>DANE!L59</f>
        <v/>
      </c>
      <c r="T82" s="64" t="str">
        <f>IF(OR(C82="",D82&lt;&gt;DANE!$A$39,Q82=0),"",IF(AND(F82=$F$8,D82=DANE!$A$39),$T$19,IF(AND(F82=$F$11,D82=DANE!$A$39),$T$22,IF(AND(F82=$F$12,D82=DANE!$A$39),$T$23,$T$24))))</f>
        <v/>
      </c>
      <c r="U82" s="64" t="str">
        <f>IF(OR(C82="",D82&lt;&gt;DANE!$A$40,Q82=0),"",IF(AND(F82=$F$8,D82=DANE!$A$40),$U$19,IF(AND(F82=$F$11,D82=DANE!$A$40),$U$22,IF(AND(F82=$F$12,D82=DANE!$A$40),$U$23,$U$24))))</f>
        <v/>
      </c>
      <c r="V82" s="64" t="str">
        <f>IF(OR(C82="",D82&lt;&gt;DANE!$A$41,Q82=0),"",IF(AND(F82=$F$8,D82=DANE!$A$41),$V$19,IF(AND(F82=$F$11,D82=DANE!$A$41),$V$22,IF(AND(F82=$F$12,D82=DANE!$A$41),$V$23,$V$24))))</f>
        <v/>
      </c>
      <c r="W82" s="64" t="str">
        <f>IF(OR(C82="",D82&lt;&gt;DANE!$A$42,Q82=0),"",IF(AND(F82=$F$8,D82=DANE!$A$42),$W$19,IF(AND(F82=$F$11,D82=DANE!$A$42),$W$22,IF(AND(F82=$F$12,D82=DANE!$A$42),$W$23,$W$24))))</f>
        <v/>
      </c>
    </row>
    <row r="83" spans="1:23" x14ac:dyDescent="0.2">
      <c r="A83" s="18" t="str">
        <f t="shared" si="10"/>
        <v/>
      </c>
      <c r="B83" s="261" t="str">
        <f>IF(C83="","",DANE!C60)</f>
        <v/>
      </c>
      <c r="C83" s="271" t="str">
        <f>IF(DANE!D60="żż","",DANE!D60)</f>
        <v/>
      </c>
      <c r="D83" s="271" t="str">
        <f>IF(C83="","",DANE!W60)</f>
        <v/>
      </c>
      <c r="E83" s="271" t="str">
        <f>IF(C83="","",DANE!Y60)</f>
        <v/>
      </c>
      <c r="F83" s="272" t="str">
        <f>IF(C83="","",DANE!R60)</f>
        <v/>
      </c>
      <c r="G83" s="273" t="str">
        <f>IF(C83="","",IF(AND(DANE!S60="",DANE!T60="",DANE!U60="",DANE!V60=""),DANE!P60/DANE!Q60,IF(AND(DANE!T60&lt;=$Q$31,DANE!V60&gt;$Q$31+1),DANE!P60/DANE!Q60,IF(AND(DANE!T60&lt;=$Q$31,DANE!V60=$Q$31+1),DANE!F60/12*DANE!P60/DANE!Q60,IF(AND(DANE!T60=$Q$31+1,DANE!V60&gt;$Q$31+1),DANE!E60/12*(DANE!P60/DANE!Q60),IF(AND(DANE!T60=$Q$31+1,DANE!V60=$Q$31+1),(DANE!F60-DANE!E60+1)/12*(DANE!P60/DANE!Q60),0))))))</f>
        <v/>
      </c>
      <c r="H83" s="229" t="str">
        <f>IF(OR(C83="",I83=""),"",VLOOKUP(DANE!AD60,DANE!$A$17:$B$28,2,0))</f>
        <v/>
      </c>
      <c r="I83" s="274" t="str">
        <f>IF(OR(C83="",F83=DANE!$A$33,F83=DANE!$A$34,F83=DANE!$A$35,F83=DANE!$A$36),"",ROUND(G83*VLOOKUP(E83,'stawki wynagrodzeń'!$I$4:$O$17,HLOOKUP(D83,'stawki wynagrodzeń'!$D$4:$G$5,2,FALSE),FALSE),2))</f>
        <v/>
      </c>
      <c r="J83" s="275" t="str">
        <f>IF(OR(C83="",I83=""),"",DANE!AC60)</f>
        <v/>
      </c>
      <c r="K83" s="276" t="str">
        <f t="shared" si="11"/>
        <v/>
      </c>
      <c r="L83" s="277" t="str">
        <f t="shared" si="12"/>
        <v/>
      </c>
      <c r="M83" s="278" t="str">
        <f t="shared" si="13"/>
        <v/>
      </c>
      <c r="N83" s="279" t="str">
        <f>IF(OR(C83="",I83=""),"",DANE!BB60)</f>
        <v/>
      </c>
      <c r="O83" s="280" t="str">
        <f>IF(OR(C83="",I83=""),"",DANE!AJ60)</f>
        <v/>
      </c>
      <c r="P83" s="277" t="str">
        <f>IF(OR(C83="",I83=""),"",DANE!CF60)</f>
        <v/>
      </c>
      <c r="Q83" s="281" t="str">
        <f>IF(C83="","",DANE!G60)</f>
        <v/>
      </c>
      <c r="R83" s="284">
        <f>IF(C83="",0,IF(AND(F83=DANE!$A$30,Q83&gt;0),DANE!AB60,))</f>
        <v>0</v>
      </c>
      <c r="S83" s="272" t="str">
        <f>DANE!L60</f>
        <v/>
      </c>
      <c r="T83" s="64" t="str">
        <f>IF(OR(C83="",D83&lt;&gt;DANE!$A$39,Q83=0),"",IF(AND(F83=$F$8,D83=DANE!$A$39),$T$19,IF(AND(F83=$F$11,D83=DANE!$A$39),$T$22,IF(AND(F83=$F$12,D83=DANE!$A$39),$T$23,$T$24))))</f>
        <v/>
      </c>
      <c r="U83" s="64" t="str">
        <f>IF(OR(C83="",D83&lt;&gt;DANE!$A$40,Q83=0),"",IF(AND(F83=$F$8,D83=DANE!$A$40),$U$19,IF(AND(F83=$F$11,D83=DANE!$A$40),$U$22,IF(AND(F83=$F$12,D83=DANE!$A$40),$U$23,$U$24))))</f>
        <v/>
      </c>
      <c r="V83" s="64" t="str">
        <f>IF(OR(C83="",D83&lt;&gt;DANE!$A$41,Q83=0),"",IF(AND(F83=$F$8,D83=DANE!$A$41),$V$19,IF(AND(F83=$F$11,D83=DANE!$A$41),$V$22,IF(AND(F83=$F$12,D83=DANE!$A$41),$V$23,$V$24))))</f>
        <v/>
      </c>
      <c r="W83" s="64" t="str">
        <f>IF(OR(C83="",D83&lt;&gt;DANE!$A$42,Q83=0),"",IF(AND(F83=$F$8,D83=DANE!$A$42),$W$19,IF(AND(F83=$F$11,D83=DANE!$A$42),$W$22,IF(AND(F83=$F$12,D83=DANE!$A$42),$W$23,$W$24))))</f>
        <v/>
      </c>
    </row>
    <row r="84" spans="1:23" x14ac:dyDescent="0.2">
      <c r="A84" s="18" t="str">
        <f t="shared" si="10"/>
        <v/>
      </c>
      <c r="B84" s="261" t="str">
        <f>IF(C84="","",DANE!C61)</f>
        <v/>
      </c>
      <c r="C84" s="271" t="str">
        <f>IF(DANE!D61="żż","",DANE!D61)</f>
        <v/>
      </c>
      <c r="D84" s="271" t="str">
        <f>IF(C84="","",DANE!W61)</f>
        <v/>
      </c>
      <c r="E84" s="271" t="str">
        <f>IF(C84="","",DANE!Y61)</f>
        <v/>
      </c>
      <c r="F84" s="272" t="str">
        <f>IF(C84="","",DANE!R61)</f>
        <v/>
      </c>
      <c r="G84" s="273" t="str">
        <f>IF(C84="","",IF(AND(DANE!S61="",DANE!T61="",DANE!U61="",DANE!V61=""),DANE!P61/DANE!Q61,IF(AND(DANE!T61&lt;=$Q$31,DANE!V61&gt;$Q$31+1),DANE!P61/DANE!Q61,IF(AND(DANE!T61&lt;=$Q$31,DANE!V61=$Q$31+1),DANE!F61/12*DANE!P61/DANE!Q61,IF(AND(DANE!T61=$Q$31+1,DANE!V61&gt;$Q$31+1),DANE!E61/12*(DANE!P61/DANE!Q61),IF(AND(DANE!T61=$Q$31+1,DANE!V61=$Q$31+1),(DANE!F61-DANE!E61+1)/12*(DANE!P61/DANE!Q61),0))))))</f>
        <v/>
      </c>
      <c r="H84" s="229" t="str">
        <f>IF(OR(C84="",I84=""),"",VLOOKUP(DANE!AD61,DANE!$A$17:$B$28,2,0))</f>
        <v/>
      </c>
      <c r="I84" s="274" t="str">
        <f>IF(OR(C84="",F84=DANE!$A$33,F84=DANE!$A$34,F84=DANE!$A$35,F84=DANE!$A$36),"",ROUND(G84*VLOOKUP(E84,'stawki wynagrodzeń'!$I$4:$O$17,HLOOKUP(D84,'stawki wynagrodzeń'!$D$4:$G$5,2,FALSE),FALSE),2))</f>
        <v/>
      </c>
      <c r="J84" s="275" t="str">
        <f>IF(OR(C84="",I84=""),"",DANE!AC61)</f>
        <v/>
      </c>
      <c r="K84" s="276" t="str">
        <f t="shared" si="11"/>
        <v/>
      </c>
      <c r="L84" s="277" t="str">
        <f t="shared" si="12"/>
        <v/>
      </c>
      <c r="M84" s="278" t="str">
        <f t="shared" si="13"/>
        <v/>
      </c>
      <c r="N84" s="279" t="str">
        <f>IF(OR(C84="",I84=""),"",DANE!BB61)</f>
        <v/>
      </c>
      <c r="O84" s="280" t="str">
        <f>IF(OR(C84="",I84=""),"",DANE!AJ61)</f>
        <v/>
      </c>
      <c r="P84" s="277" t="str">
        <f>IF(OR(C84="",I84=""),"",DANE!CF61)</f>
        <v/>
      </c>
      <c r="Q84" s="281" t="str">
        <f>IF(C84="","",DANE!G61)</f>
        <v/>
      </c>
      <c r="R84" s="284">
        <f>IF(C84="",0,IF(AND(F84=DANE!$A$30,Q84&gt;0),DANE!AB61,))</f>
        <v>0</v>
      </c>
      <c r="S84" s="272" t="str">
        <f>DANE!L61</f>
        <v/>
      </c>
      <c r="T84" s="64" t="str">
        <f>IF(OR(C84="",D84&lt;&gt;DANE!$A$39,Q84=0),"",IF(AND(F84=$F$8,D84=DANE!$A$39),$T$19,IF(AND(F84=$F$11,D84=DANE!$A$39),$T$22,IF(AND(F84=$F$12,D84=DANE!$A$39),$T$23,$T$24))))</f>
        <v/>
      </c>
      <c r="U84" s="64" t="str">
        <f>IF(OR(C84="",D84&lt;&gt;DANE!$A$40,Q84=0),"",IF(AND(F84=$F$8,D84=DANE!$A$40),$U$19,IF(AND(F84=$F$11,D84=DANE!$A$40),$U$22,IF(AND(F84=$F$12,D84=DANE!$A$40),$U$23,$U$24))))</f>
        <v/>
      </c>
      <c r="V84" s="64" t="str">
        <f>IF(OR(C84="",D84&lt;&gt;DANE!$A$41,Q84=0),"",IF(AND(F84=$F$8,D84=DANE!$A$41),$V$19,IF(AND(F84=$F$11,D84=DANE!$A$41),$V$22,IF(AND(F84=$F$12,D84=DANE!$A$41),$V$23,$V$24))))</f>
        <v/>
      </c>
      <c r="W84" s="64" t="str">
        <f>IF(OR(C84="",D84&lt;&gt;DANE!$A$42,Q84=0),"",IF(AND(F84=$F$8,D84=DANE!$A$42),$W$19,IF(AND(F84=$F$11,D84=DANE!$A$42),$W$22,IF(AND(F84=$F$12,D84=DANE!$A$42),$W$23,$W$24))))</f>
        <v/>
      </c>
    </row>
    <row r="85" spans="1:23" x14ac:dyDescent="0.2">
      <c r="A85" s="18" t="str">
        <f t="shared" si="10"/>
        <v/>
      </c>
      <c r="B85" s="261" t="str">
        <f>IF(C85="","",DANE!C62)</f>
        <v/>
      </c>
      <c r="C85" s="271" t="str">
        <f>IF(DANE!D62="żż","",DANE!D62)</f>
        <v/>
      </c>
      <c r="D85" s="271" t="str">
        <f>IF(C85="","",DANE!W62)</f>
        <v/>
      </c>
      <c r="E85" s="271" t="str">
        <f>IF(C85="","",DANE!Y62)</f>
        <v/>
      </c>
      <c r="F85" s="272" t="str">
        <f>IF(C85="","",DANE!R62)</f>
        <v/>
      </c>
      <c r="G85" s="273" t="str">
        <f>IF(C85="","",IF(AND(DANE!S62="",DANE!T62="",DANE!U62="",DANE!V62=""),DANE!P62/DANE!Q62,IF(AND(DANE!T62&lt;=$Q$31,DANE!V62&gt;$Q$31+1),DANE!P62/DANE!Q62,IF(AND(DANE!T62&lt;=$Q$31,DANE!V62=$Q$31+1),DANE!F62/12*DANE!P62/DANE!Q62,IF(AND(DANE!T62=$Q$31+1,DANE!V62&gt;$Q$31+1),DANE!E62/12*(DANE!P62/DANE!Q62),IF(AND(DANE!T62=$Q$31+1,DANE!V62=$Q$31+1),(DANE!F62-DANE!E62+1)/12*(DANE!P62/DANE!Q62),0))))))</f>
        <v/>
      </c>
      <c r="H85" s="229" t="str">
        <f>IF(OR(C85="",I85=""),"",VLOOKUP(DANE!AD62,DANE!$A$17:$B$28,2,0))</f>
        <v/>
      </c>
      <c r="I85" s="274" t="str">
        <f>IF(OR(C85="",F85=DANE!$A$33,F85=DANE!$A$34,F85=DANE!$A$35,F85=DANE!$A$36),"",ROUND(G85*VLOOKUP(E85,'stawki wynagrodzeń'!$I$4:$O$17,HLOOKUP(D85,'stawki wynagrodzeń'!$D$4:$G$5,2,FALSE),FALSE),2))</f>
        <v/>
      </c>
      <c r="J85" s="275" t="str">
        <f>IF(OR(C85="",I85=""),"",DANE!AC62)</f>
        <v/>
      </c>
      <c r="K85" s="276" t="str">
        <f t="shared" si="11"/>
        <v/>
      </c>
      <c r="L85" s="277" t="str">
        <f t="shared" si="12"/>
        <v/>
      </c>
      <c r="M85" s="278" t="str">
        <f t="shared" si="13"/>
        <v/>
      </c>
      <c r="N85" s="279" t="str">
        <f>IF(OR(C85="",I85=""),"",DANE!BB62)</f>
        <v/>
      </c>
      <c r="O85" s="280" t="str">
        <f>IF(OR(C85="",I85=""),"",DANE!AJ62)</f>
        <v/>
      </c>
      <c r="P85" s="277" t="str">
        <f>IF(OR(C85="",I85=""),"",DANE!CF62)</f>
        <v/>
      </c>
      <c r="Q85" s="281" t="str">
        <f>IF(C85="","",DANE!G62)</f>
        <v/>
      </c>
      <c r="R85" s="284">
        <f>IF(C85="",0,IF(AND(F85=DANE!$A$30,Q85&gt;0),DANE!AB62,))</f>
        <v>0</v>
      </c>
      <c r="S85" s="272" t="str">
        <f>DANE!L62</f>
        <v/>
      </c>
      <c r="T85" s="64" t="str">
        <f>IF(OR(C85="",D85&lt;&gt;DANE!$A$39,Q85=0),"",IF(AND(F85=$F$8,D85=DANE!$A$39),$T$19,IF(AND(F85=$F$11,D85=DANE!$A$39),$T$22,IF(AND(F85=$F$12,D85=DANE!$A$39),$T$23,$T$24))))</f>
        <v/>
      </c>
      <c r="U85" s="64" t="str">
        <f>IF(OR(C85="",D85&lt;&gt;DANE!$A$40,Q85=0),"",IF(AND(F85=$F$8,D85=DANE!$A$40),$U$19,IF(AND(F85=$F$11,D85=DANE!$A$40),$U$22,IF(AND(F85=$F$12,D85=DANE!$A$40),$U$23,$U$24))))</f>
        <v/>
      </c>
      <c r="V85" s="64" t="str">
        <f>IF(OR(C85="",D85&lt;&gt;DANE!$A$41,Q85=0),"",IF(AND(F85=$F$8,D85=DANE!$A$41),$V$19,IF(AND(F85=$F$11,D85=DANE!$A$41),$V$22,IF(AND(F85=$F$12,D85=DANE!$A$41),$V$23,$V$24))))</f>
        <v/>
      </c>
      <c r="W85" s="64" t="str">
        <f>IF(OR(C85="",D85&lt;&gt;DANE!$A$42,Q85=0),"",IF(AND(F85=$F$8,D85=DANE!$A$42),$W$19,IF(AND(F85=$F$11,D85=DANE!$A$42),$W$22,IF(AND(F85=$F$12,D85=DANE!$A$42),$W$23,$W$24))))</f>
        <v/>
      </c>
    </row>
    <row r="86" spans="1:23" x14ac:dyDescent="0.2">
      <c r="A86" s="18" t="str">
        <f t="shared" si="10"/>
        <v/>
      </c>
      <c r="B86" s="261" t="str">
        <f>IF(C86="","",DANE!C63)</f>
        <v/>
      </c>
      <c r="C86" s="271" t="str">
        <f>IF(DANE!D63="żż","",DANE!D63)</f>
        <v/>
      </c>
      <c r="D86" s="271" t="str">
        <f>IF(C86="","",DANE!W63)</f>
        <v/>
      </c>
      <c r="E86" s="271" t="str">
        <f>IF(C86="","",DANE!Y63)</f>
        <v/>
      </c>
      <c r="F86" s="272" t="str">
        <f>IF(C86="","",DANE!R63)</f>
        <v/>
      </c>
      <c r="G86" s="273" t="str">
        <f>IF(C86="","",IF(AND(DANE!S63="",DANE!T63="",DANE!U63="",DANE!V63=""),DANE!P63/DANE!Q63,IF(AND(DANE!T63&lt;=$Q$31,DANE!V63&gt;$Q$31+1),DANE!P63/DANE!Q63,IF(AND(DANE!T63&lt;=$Q$31,DANE!V63=$Q$31+1),DANE!F63/12*DANE!P63/DANE!Q63,IF(AND(DANE!T63=$Q$31+1,DANE!V63&gt;$Q$31+1),DANE!E63/12*(DANE!P63/DANE!Q63),IF(AND(DANE!T63=$Q$31+1,DANE!V63=$Q$31+1),(DANE!F63-DANE!E63+1)/12*(DANE!P63/DANE!Q63),0))))))</f>
        <v/>
      </c>
      <c r="H86" s="229" t="str">
        <f>IF(OR(C86="",I86=""),"",VLOOKUP(DANE!AD63,DANE!$A$17:$B$28,2,0))</f>
        <v/>
      </c>
      <c r="I86" s="274" t="str">
        <f>IF(OR(C86="",F86=DANE!$A$33,F86=DANE!$A$34,F86=DANE!$A$35,F86=DANE!$A$36),"",ROUND(G86*VLOOKUP(E86,'stawki wynagrodzeń'!$I$4:$O$17,HLOOKUP(D86,'stawki wynagrodzeń'!$D$4:$G$5,2,FALSE),FALSE),2))</f>
        <v/>
      </c>
      <c r="J86" s="275" t="str">
        <f>IF(OR(C86="",I86=""),"",DANE!AC63)</f>
        <v/>
      </c>
      <c r="K86" s="276" t="str">
        <f t="shared" si="11"/>
        <v/>
      </c>
      <c r="L86" s="277" t="str">
        <f t="shared" si="12"/>
        <v/>
      </c>
      <c r="M86" s="278" t="str">
        <f t="shared" si="13"/>
        <v/>
      </c>
      <c r="N86" s="279" t="str">
        <f>IF(OR(C86="",I86=""),"",DANE!BB63)</f>
        <v/>
      </c>
      <c r="O86" s="280" t="str">
        <f>IF(OR(C86="",I86=""),"",DANE!AJ63)</f>
        <v/>
      </c>
      <c r="P86" s="277" t="str">
        <f>IF(OR(C86="",I86=""),"",DANE!CF63)</f>
        <v/>
      </c>
      <c r="Q86" s="281" t="str">
        <f>IF(C86="","",DANE!G63)</f>
        <v/>
      </c>
      <c r="R86" s="284">
        <f>IF(C86="",0,IF(AND(F86=DANE!$A$30,Q86&gt;0),DANE!AB63,))</f>
        <v>0</v>
      </c>
      <c r="S86" s="272" t="str">
        <f>DANE!L63</f>
        <v/>
      </c>
      <c r="T86" s="64" t="str">
        <f>IF(OR(C86="",D86&lt;&gt;DANE!$A$39,Q86=0),"",IF(AND(F86=$F$8,D86=DANE!$A$39),$T$19,IF(AND(F86=$F$11,D86=DANE!$A$39),$T$22,IF(AND(F86=$F$12,D86=DANE!$A$39),$T$23,$T$24))))</f>
        <v/>
      </c>
      <c r="U86" s="64" t="str">
        <f>IF(OR(C86="",D86&lt;&gt;DANE!$A$40,Q86=0),"",IF(AND(F86=$F$8,D86=DANE!$A$40),$U$19,IF(AND(F86=$F$11,D86=DANE!$A$40),$U$22,IF(AND(F86=$F$12,D86=DANE!$A$40),$U$23,$U$24))))</f>
        <v/>
      </c>
      <c r="V86" s="64" t="str">
        <f>IF(OR(C86="",D86&lt;&gt;DANE!$A$41,Q86=0),"",IF(AND(F86=$F$8,D86=DANE!$A$41),$V$19,IF(AND(F86=$F$11,D86=DANE!$A$41),$V$22,IF(AND(F86=$F$12,D86=DANE!$A$41),$V$23,$V$24))))</f>
        <v/>
      </c>
      <c r="W86" s="64" t="str">
        <f>IF(OR(C86="",D86&lt;&gt;DANE!$A$42,Q86=0),"",IF(AND(F86=$F$8,D86=DANE!$A$42),$W$19,IF(AND(F86=$F$11,D86=DANE!$A$42),$W$22,IF(AND(F86=$F$12,D86=DANE!$A$42),$W$23,$W$24))))</f>
        <v/>
      </c>
    </row>
    <row r="87" spans="1:23" x14ac:dyDescent="0.2">
      <c r="A87" s="18" t="str">
        <f t="shared" si="10"/>
        <v/>
      </c>
      <c r="B87" s="261" t="str">
        <f>IF(C87="","",DANE!C64)</f>
        <v/>
      </c>
      <c r="C87" s="271" t="str">
        <f>IF(DANE!D64="żż","",DANE!D64)</f>
        <v/>
      </c>
      <c r="D87" s="271" t="str">
        <f>IF(C87="","",DANE!W64)</f>
        <v/>
      </c>
      <c r="E87" s="271" t="str">
        <f>IF(C87="","",DANE!Y64)</f>
        <v/>
      </c>
      <c r="F87" s="272" t="str">
        <f>IF(C87="","",DANE!R64)</f>
        <v/>
      </c>
      <c r="G87" s="273" t="str">
        <f>IF(C87="","",IF(AND(DANE!S64="",DANE!T64="",DANE!U64="",DANE!V64=""),DANE!P64/DANE!Q64,IF(AND(DANE!T64&lt;=$Q$31,DANE!V64&gt;$Q$31+1),DANE!P64/DANE!Q64,IF(AND(DANE!T64&lt;=$Q$31,DANE!V64=$Q$31+1),DANE!F64/12*DANE!P64/DANE!Q64,IF(AND(DANE!T64=$Q$31+1,DANE!V64&gt;$Q$31+1),DANE!E64/12*(DANE!P64/DANE!Q64),IF(AND(DANE!T64=$Q$31+1,DANE!V64=$Q$31+1),(DANE!F64-DANE!E64+1)/12*(DANE!P64/DANE!Q64),0))))))</f>
        <v/>
      </c>
      <c r="H87" s="229" t="str">
        <f>IF(OR(C87="",I87=""),"",VLOOKUP(DANE!AD64,DANE!$A$17:$B$28,2,0))</f>
        <v/>
      </c>
      <c r="I87" s="274" t="str">
        <f>IF(OR(C87="",F87=DANE!$A$33,F87=DANE!$A$34,F87=DANE!$A$35,F87=DANE!$A$36),"",ROUND(G87*VLOOKUP(E87,'stawki wynagrodzeń'!$I$4:$O$17,HLOOKUP(D87,'stawki wynagrodzeń'!$D$4:$G$5,2,FALSE),FALSE),2))</f>
        <v/>
      </c>
      <c r="J87" s="275" t="str">
        <f>IF(OR(C87="",I87=""),"",DANE!AC64)</f>
        <v/>
      </c>
      <c r="K87" s="276" t="str">
        <f t="shared" si="11"/>
        <v/>
      </c>
      <c r="L87" s="277" t="str">
        <f t="shared" si="12"/>
        <v/>
      </c>
      <c r="M87" s="278" t="str">
        <f t="shared" si="13"/>
        <v/>
      </c>
      <c r="N87" s="279" t="str">
        <f>IF(OR(C87="",I87=""),"",DANE!BB64)</f>
        <v/>
      </c>
      <c r="O87" s="280" t="str">
        <f>IF(OR(C87="",I87=""),"",DANE!AJ64)</f>
        <v/>
      </c>
      <c r="P87" s="277" t="str">
        <f>IF(OR(C87="",I87=""),"",DANE!CF64)</f>
        <v/>
      </c>
      <c r="Q87" s="281" t="str">
        <f>IF(C87="","",DANE!G64)</f>
        <v/>
      </c>
      <c r="R87" s="284">
        <f>IF(C87="",0,IF(AND(F87=DANE!$A$30,Q87&gt;0),DANE!AB64,))</f>
        <v>0</v>
      </c>
      <c r="S87" s="272" t="str">
        <f>DANE!L64</f>
        <v/>
      </c>
      <c r="T87" s="64" t="str">
        <f>IF(OR(C87="",D87&lt;&gt;DANE!$A$39,Q87=0),"",IF(AND(F87=$F$8,D87=DANE!$A$39),$T$19,IF(AND(F87=$F$11,D87=DANE!$A$39),$T$22,IF(AND(F87=$F$12,D87=DANE!$A$39),$T$23,$T$24))))</f>
        <v/>
      </c>
      <c r="U87" s="64" t="str">
        <f>IF(OR(C87="",D87&lt;&gt;DANE!$A$40,Q87=0),"",IF(AND(F87=$F$8,D87=DANE!$A$40),$U$19,IF(AND(F87=$F$11,D87=DANE!$A$40),$U$22,IF(AND(F87=$F$12,D87=DANE!$A$40),$U$23,$U$24))))</f>
        <v/>
      </c>
      <c r="V87" s="64" t="str">
        <f>IF(OR(C87="",D87&lt;&gt;DANE!$A$41,Q87=0),"",IF(AND(F87=$F$8,D87=DANE!$A$41),$V$19,IF(AND(F87=$F$11,D87=DANE!$A$41),$V$22,IF(AND(F87=$F$12,D87=DANE!$A$41),$V$23,$V$24))))</f>
        <v/>
      </c>
      <c r="W87" s="64" t="str">
        <f>IF(OR(C87="",D87&lt;&gt;DANE!$A$42,Q87=0),"",IF(AND(F87=$F$8,D87=DANE!$A$42),$W$19,IF(AND(F87=$F$11,D87=DANE!$A$42),$W$22,IF(AND(F87=$F$12,D87=DANE!$A$42),$W$23,$W$24))))</f>
        <v/>
      </c>
    </row>
    <row r="88" spans="1:23" x14ac:dyDescent="0.2">
      <c r="A88" s="18" t="str">
        <f t="shared" si="10"/>
        <v/>
      </c>
      <c r="B88" s="261" t="str">
        <f>IF(C88="","",DANE!C65)</f>
        <v/>
      </c>
      <c r="C88" s="271" t="str">
        <f>IF(DANE!D65="żż","",DANE!D65)</f>
        <v/>
      </c>
      <c r="D88" s="271" t="str">
        <f>IF(C88="","",DANE!W65)</f>
        <v/>
      </c>
      <c r="E88" s="271" t="str">
        <f>IF(C88="","",DANE!Y65)</f>
        <v/>
      </c>
      <c r="F88" s="272" t="str">
        <f>IF(C88="","",DANE!R65)</f>
        <v/>
      </c>
      <c r="G88" s="273" t="str">
        <f>IF(C88="","",IF(AND(DANE!S65="",DANE!T65="",DANE!U65="",DANE!V65=""),DANE!P65/DANE!Q65,IF(AND(DANE!T65&lt;=$Q$31,DANE!V65&gt;$Q$31+1),DANE!P65/DANE!Q65,IF(AND(DANE!T65&lt;=$Q$31,DANE!V65=$Q$31+1),DANE!F65/12*DANE!P65/DANE!Q65,IF(AND(DANE!T65=$Q$31+1,DANE!V65&gt;$Q$31+1),DANE!E65/12*(DANE!P65/DANE!Q65),IF(AND(DANE!T65=$Q$31+1,DANE!V65=$Q$31+1),(DANE!F65-DANE!E65+1)/12*(DANE!P65/DANE!Q65),0))))))</f>
        <v/>
      </c>
      <c r="H88" s="229" t="str">
        <f>IF(OR(C88="",I88=""),"",VLOOKUP(DANE!AD65,DANE!$A$17:$B$28,2,0))</f>
        <v/>
      </c>
      <c r="I88" s="274" t="str">
        <f>IF(OR(C88="",F88=DANE!$A$33,F88=DANE!$A$34,F88=DANE!$A$35,F88=DANE!$A$36),"",ROUND(G88*VLOOKUP(E88,'stawki wynagrodzeń'!$I$4:$O$17,HLOOKUP(D88,'stawki wynagrodzeń'!$D$4:$G$5,2,FALSE),FALSE),2))</f>
        <v/>
      </c>
      <c r="J88" s="275" t="str">
        <f>IF(OR(C88="",I88=""),"",DANE!AC65)</f>
        <v/>
      </c>
      <c r="K88" s="276" t="str">
        <f t="shared" si="11"/>
        <v/>
      </c>
      <c r="L88" s="277" t="str">
        <f t="shared" si="12"/>
        <v/>
      </c>
      <c r="M88" s="278" t="str">
        <f t="shared" si="13"/>
        <v/>
      </c>
      <c r="N88" s="279" t="str">
        <f>IF(OR(C88="",I88=""),"",DANE!BB65)</f>
        <v/>
      </c>
      <c r="O88" s="280" t="str">
        <f>IF(OR(C88="",I88=""),"",DANE!AJ65)</f>
        <v/>
      </c>
      <c r="P88" s="277" t="str">
        <f>IF(OR(C88="",I88=""),"",DANE!CF65)</f>
        <v/>
      </c>
      <c r="Q88" s="281" t="str">
        <f>IF(C88="","",DANE!G65)</f>
        <v/>
      </c>
      <c r="R88" s="284">
        <f>IF(C88="",0,IF(AND(F88=DANE!$A$30,Q88&gt;0),DANE!AB65,))</f>
        <v>0</v>
      </c>
      <c r="S88" s="272" t="str">
        <f>DANE!L65</f>
        <v/>
      </c>
      <c r="T88" s="64" t="str">
        <f>IF(OR(C88="",D88&lt;&gt;DANE!$A$39,Q88=0),"",IF(AND(F88=$F$8,D88=DANE!$A$39),$T$19,IF(AND(F88=$F$11,D88=DANE!$A$39),$T$22,IF(AND(F88=$F$12,D88=DANE!$A$39),$T$23,$T$24))))</f>
        <v/>
      </c>
      <c r="U88" s="64" t="str">
        <f>IF(OR(C88="",D88&lt;&gt;DANE!$A$40,Q88=0),"",IF(AND(F88=$F$8,D88=DANE!$A$40),$U$19,IF(AND(F88=$F$11,D88=DANE!$A$40),$U$22,IF(AND(F88=$F$12,D88=DANE!$A$40),$U$23,$U$24))))</f>
        <v/>
      </c>
      <c r="V88" s="64" t="str">
        <f>IF(OR(C88="",D88&lt;&gt;DANE!$A$41,Q88=0),"",IF(AND(F88=$F$8,D88=DANE!$A$41),$V$19,IF(AND(F88=$F$11,D88=DANE!$A$41),$V$22,IF(AND(F88=$F$12,D88=DANE!$A$41),$V$23,$V$24))))</f>
        <v/>
      </c>
      <c r="W88" s="64" t="str">
        <f>IF(OR(C88="",D88&lt;&gt;DANE!$A$42,Q88=0),"",IF(AND(F88=$F$8,D88=DANE!$A$42),$W$19,IF(AND(F88=$F$11,D88=DANE!$A$42),$W$22,IF(AND(F88=$F$12,D88=DANE!$A$42),$W$23,$W$24))))</f>
        <v/>
      </c>
    </row>
    <row r="89" spans="1:23" x14ac:dyDescent="0.2">
      <c r="A89" s="18" t="str">
        <f t="shared" si="10"/>
        <v/>
      </c>
      <c r="B89" s="261" t="str">
        <f>IF(C89="","",DANE!C66)</f>
        <v/>
      </c>
      <c r="C89" s="271" t="str">
        <f>IF(DANE!D66="żż","",DANE!D66)</f>
        <v/>
      </c>
      <c r="D89" s="271" t="str">
        <f>IF(C89="","",DANE!W66)</f>
        <v/>
      </c>
      <c r="E89" s="271" t="str">
        <f>IF(C89="","",DANE!Y66)</f>
        <v/>
      </c>
      <c r="F89" s="272" t="str">
        <f>IF(C89="","",DANE!R66)</f>
        <v/>
      </c>
      <c r="G89" s="273" t="str">
        <f>IF(C89="","",IF(AND(DANE!S66="",DANE!T66="",DANE!U66="",DANE!V66=""),DANE!P66/DANE!Q66,IF(AND(DANE!T66&lt;=$Q$31,DANE!V66&gt;$Q$31+1),DANE!P66/DANE!Q66,IF(AND(DANE!T66&lt;=$Q$31,DANE!V66=$Q$31+1),DANE!F66/12*DANE!P66/DANE!Q66,IF(AND(DANE!T66=$Q$31+1,DANE!V66&gt;$Q$31+1),DANE!E66/12*(DANE!P66/DANE!Q66),IF(AND(DANE!T66=$Q$31+1,DANE!V66=$Q$31+1),(DANE!F66-DANE!E66+1)/12*(DANE!P66/DANE!Q66),0))))))</f>
        <v/>
      </c>
      <c r="H89" s="229" t="str">
        <f>IF(OR(C89="",I89=""),"",VLOOKUP(DANE!AD66,DANE!$A$17:$B$28,2,0))</f>
        <v/>
      </c>
      <c r="I89" s="274" t="str">
        <f>IF(OR(C89="",F89=DANE!$A$33,F89=DANE!$A$34,F89=DANE!$A$35,F89=DANE!$A$36),"",ROUND(G89*VLOOKUP(E89,'stawki wynagrodzeń'!$I$4:$O$17,HLOOKUP(D89,'stawki wynagrodzeń'!$D$4:$G$5,2,FALSE),FALSE),2))</f>
        <v/>
      </c>
      <c r="J89" s="275" t="str">
        <f>IF(OR(C89="",I89=""),"",DANE!AC66)</f>
        <v/>
      </c>
      <c r="K89" s="276" t="str">
        <f t="shared" si="11"/>
        <v/>
      </c>
      <c r="L89" s="277" t="str">
        <f t="shared" si="12"/>
        <v/>
      </c>
      <c r="M89" s="278" t="str">
        <f t="shared" si="13"/>
        <v/>
      </c>
      <c r="N89" s="279" t="str">
        <f>IF(OR(C89="",I89=""),"",DANE!BB66)</f>
        <v/>
      </c>
      <c r="O89" s="280" t="str">
        <f>IF(OR(C89="",I89=""),"",DANE!AJ66)</f>
        <v/>
      </c>
      <c r="P89" s="277" t="str">
        <f>IF(OR(C89="",I89=""),"",DANE!CF66)</f>
        <v/>
      </c>
      <c r="Q89" s="281" t="str">
        <f>IF(C89="","",DANE!G66)</f>
        <v/>
      </c>
      <c r="R89" s="284">
        <f>IF(C89="",0,IF(AND(F89=DANE!$A$30,Q89&gt;0),DANE!AB66,))</f>
        <v>0</v>
      </c>
      <c r="S89" s="272" t="str">
        <f>DANE!L66</f>
        <v/>
      </c>
      <c r="T89" s="64" t="str">
        <f>IF(OR(C89="",D89&lt;&gt;DANE!$A$39,Q89=0),"",IF(AND(F89=$F$8,D89=DANE!$A$39),$T$19,IF(AND(F89=$F$11,D89=DANE!$A$39),$T$22,IF(AND(F89=$F$12,D89=DANE!$A$39),$T$23,$T$24))))</f>
        <v/>
      </c>
      <c r="U89" s="64" t="str">
        <f>IF(OR(C89="",D89&lt;&gt;DANE!$A$40,Q89=0),"",IF(AND(F89=$F$8,D89=DANE!$A$40),$U$19,IF(AND(F89=$F$11,D89=DANE!$A$40),$U$22,IF(AND(F89=$F$12,D89=DANE!$A$40),$U$23,$U$24))))</f>
        <v/>
      </c>
      <c r="V89" s="64" t="str">
        <f>IF(OR(C89="",D89&lt;&gt;DANE!$A$41,Q89=0),"",IF(AND(F89=$F$8,D89=DANE!$A$41),$V$19,IF(AND(F89=$F$11,D89=DANE!$A$41),$V$22,IF(AND(F89=$F$12,D89=DANE!$A$41),$V$23,$V$24))))</f>
        <v/>
      </c>
      <c r="W89" s="64" t="str">
        <f>IF(OR(C89="",D89&lt;&gt;DANE!$A$42,Q89=0),"",IF(AND(F89=$F$8,D89=DANE!$A$42),$W$19,IF(AND(F89=$F$11,D89=DANE!$A$42),$W$22,IF(AND(F89=$F$12,D89=DANE!$A$42),$W$23,$W$24))))</f>
        <v/>
      </c>
    </row>
    <row r="90" spans="1:23" x14ac:dyDescent="0.2">
      <c r="A90" s="18" t="str">
        <f t="shared" si="10"/>
        <v/>
      </c>
      <c r="B90" s="261" t="str">
        <f>IF(C90="","",DANE!C67)</f>
        <v/>
      </c>
      <c r="C90" s="271" t="str">
        <f>IF(DANE!D67="żż","",DANE!D67)</f>
        <v/>
      </c>
      <c r="D90" s="271" t="str">
        <f>IF(C90="","",DANE!W67)</f>
        <v/>
      </c>
      <c r="E90" s="271" t="str">
        <f>IF(C90="","",DANE!Y67)</f>
        <v/>
      </c>
      <c r="F90" s="272" t="str">
        <f>IF(C90="","",DANE!R67)</f>
        <v/>
      </c>
      <c r="G90" s="273" t="str">
        <f>IF(C90="","",IF(AND(DANE!S67="",DANE!T67="",DANE!U67="",DANE!V67=""),DANE!P67/DANE!Q67,IF(AND(DANE!T67&lt;=$Q$31,DANE!V67&gt;$Q$31+1),DANE!P67/DANE!Q67,IF(AND(DANE!T67&lt;=$Q$31,DANE!V67=$Q$31+1),DANE!F67/12*DANE!P67/DANE!Q67,IF(AND(DANE!T67=$Q$31+1,DANE!V67&gt;$Q$31+1),DANE!E67/12*(DANE!P67/DANE!Q67),IF(AND(DANE!T67=$Q$31+1,DANE!V67=$Q$31+1),(DANE!F67-DANE!E67+1)/12*(DANE!P67/DANE!Q67),0))))))</f>
        <v/>
      </c>
      <c r="H90" s="229" t="str">
        <f>IF(OR(C90="",I90=""),"",VLOOKUP(DANE!AD67,DANE!$A$17:$B$28,2,0))</f>
        <v/>
      </c>
      <c r="I90" s="274" t="str">
        <f>IF(OR(C90="",F90=DANE!$A$33,F90=DANE!$A$34,F90=DANE!$A$35,F90=DANE!$A$36),"",ROUND(G90*VLOOKUP(E90,'stawki wynagrodzeń'!$I$4:$O$17,HLOOKUP(D90,'stawki wynagrodzeń'!$D$4:$G$5,2,FALSE),FALSE),2))</f>
        <v/>
      </c>
      <c r="J90" s="275" t="str">
        <f>IF(OR(C90="",I90=""),"",DANE!AC67)</f>
        <v/>
      </c>
      <c r="K90" s="276" t="str">
        <f t="shared" si="11"/>
        <v/>
      </c>
      <c r="L90" s="277" t="str">
        <f t="shared" si="12"/>
        <v/>
      </c>
      <c r="M90" s="278" t="str">
        <f t="shared" si="13"/>
        <v/>
      </c>
      <c r="N90" s="279" t="str">
        <f>IF(OR(C90="",I90=""),"",DANE!BB67)</f>
        <v/>
      </c>
      <c r="O90" s="280" t="str">
        <f>IF(OR(C90="",I90=""),"",DANE!AJ67)</f>
        <v/>
      </c>
      <c r="P90" s="277" t="str">
        <f>IF(OR(C90="",I90=""),"",DANE!CF67)</f>
        <v/>
      </c>
      <c r="Q90" s="281" t="str">
        <f>IF(C90="","",DANE!G67)</f>
        <v/>
      </c>
      <c r="R90" s="284">
        <f>IF(C90="",0,IF(AND(F90=DANE!$A$30,Q90&gt;0),DANE!AB67,))</f>
        <v>0</v>
      </c>
      <c r="S90" s="272" t="str">
        <f>DANE!L67</f>
        <v/>
      </c>
      <c r="T90" s="64" t="str">
        <f>IF(OR(C90="",D90&lt;&gt;DANE!$A$39,Q90=0),"",IF(AND(F90=$F$8,D90=DANE!$A$39),$T$19,IF(AND(F90=$F$11,D90=DANE!$A$39),$T$22,IF(AND(F90=$F$12,D90=DANE!$A$39),$T$23,$T$24))))</f>
        <v/>
      </c>
      <c r="U90" s="64" t="str">
        <f>IF(OR(C90="",D90&lt;&gt;DANE!$A$40,Q90=0),"",IF(AND(F90=$F$8,D90=DANE!$A$40),$U$19,IF(AND(F90=$F$11,D90=DANE!$A$40),$U$22,IF(AND(F90=$F$12,D90=DANE!$A$40),$U$23,$U$24))))</f>
        <v/>
      </c>
      <c r="V90" s="64" t="str">
        <f>IF(OR(C90="",D90&lt;&gt;DANE!$A$41,Q90=0),"",IF(AND(F90=$F$8,D90=DANE!$A$41),$V$19,IF(AND(F90=$F$11,D90=DANE!$A$41),$V$22,IF(AND(F90=$F$12,D90=DANE!$A$41),$V$23,$V$24))))</f>
        <v/>
      </c>
      <c r="W90" s="64" t="str">
        <f>IF(OR(C90="",D90&lt;&gt;DANE!$A$42,Q90=0),"",IF(AND(F90=$F$8,D90=DANE!$A$42),$W$19,IF(AND(F90=$F$11,D90=DANE!$A$42),$W$22,IF(AND(F90=$F$12,D90=DANE!$A$42),$W$23,$W$24))))</f>
        <v/>
      </c>
    </row>
    <row r="91" spans="1:23" x14ac:dyDescent="0.2">
      <c r="A91" s="18" t="str">
        <f t="shared" si="10"/>
        <v/>
      </c>
      <c r="B91" s="261" t="str">
        <f>IF(C91="","",DANE!C68)</f>
        <v/>
      </c>
      <c r="C91" s="271" t="str">
        <f>IF(DANE!D68="żż","",DANE!D68)</f>
        <v/>
      </c>
      <c r="D91" s="271" t="str">
        <f>IF(C91="","",DANE!W68)</f>
        <v/>
      </c>
      <c r="E91" s="271" t="str">
        <f>IF(C91="","",DANE!Y68)</f>
        <v/>
      </c>
      <c r="F91" s="272" t="str">
        <f>IF(C91="","",DANE!R68)</f>
        <v/>
      </c>
      <c r="G91" s="273" t="str">
        <f>IF(C91="","",IF(AND(DANE!S68="",DANE!T68="",DANE!U68="",DANE!V68=""),DANE!P68/DANE!Q68,IF(AND(DANE!T68&lt;=$Q$31,DANE!V68&gt;$Q$31+1),DANE!P68/DANE!Q68,IF(AND(DANE!T68&lt;=$Q$31,DANE!V68=$Q$31+1),DANE!F68/12*DANE!P68/DANE!Q68,IF(AND(DANE!T68=$Q$31+1,DANE!V68&gt;$Q$31+1),DANE!E68/12*(DANE!P68/DANE!Q68),IF(AND(DANE!T68=$Q$31+1,DANE!V68=$Q$31+1),(DANE!F68-DANE!E68+1)/12*(DANE!P68/DANE!Q68),0))))))</f>
        <v/>
      </c>
      <c r="H91" s="229" t="str">
        <f>IF(OR(C91="",I91=""),"",VLOOKUP(DANE!AD68,DANE!$A$17:$B$28,2,0))</f>
        <v/>
      </c>
      <c r="I91" s="274" t="str">
        <f>IF(OR(C91="",F91=DANE!$A$33,F91=DANE!$A$34,F91=DANE!$A$35,F91=DANE!$A$36),"",ROUND(G91*VLOOKUP(E91,'stawki wynagrodzeń'!$I$4:$O$17,HLOOKUP(D91,'stawki wynagrodzeń'!$D$4:$G$5,2,FALSE),FALSE),2))</f>
        <v/>
      </c>
      <c r="J91" s="275" t="str">
        <f>IF(OR(C91="",I91=""),"",DANE!AC68)</f>
        <v/>
      </c>
      <c r="K91" s="276" t="str">
        <f t="shared" si="11"/>
        <v/>
      </c>
      <c r="L91" s="277" t="str">
        <f t="shared" si="12"/>
        <v/>
      </c>
      <c r="M91" s="278" t="str">
        <f t="shared" si="13"/>
        <v/>
      </c>
      <c r="N91" s="279" t="str">
        <f>IF(OR(C91="",I91=""),"",DANE!BB68)</f>
        <v/>
      </c>
      <c r="O91" s="280" t="str">
        <f>IF(OR(C91="",I91=""),"",DANE!AJ68)</f>
        <v/>
      </c>
      <c r="P91" s="277" t="str">
        <f>IF(OR(C91="",I91=""),"",DANE!CF68)</f>
        <v/>
      </c>
      <c r="Q91" s="281" t="str">
        <f>IF(C91="","",DANE!G68)</f>
        <v/>
      </c>
      <c r="R91" s="284">
        <f>IF(C91="",0,IF(AND(F91=DANE!$A$30,Q91&gt;0),DANE!AB68,))</f>
        <v>0</v>
      </c>
      <c r="S91" s="272" t="str">
        <f>DANE!L68</f>
        <v/>
      </c>
      <c r="T91" s="64" t="str">
        <f>IF(OR(C91="",D91&lt;&gt;DANE!$A$39,Q91=0),"",IF(AND(F91=$F$8,D91=DANE!$A$39),$T$19,IF(AND(F91=$F$11,D91=DANE!$A$39),$T$22,IF(AND(F91=$F$12,D91=DANE!$A$39),$T$23,$T$24))))</f>
        <v/>
      </c>
      <c r="U91" s="64" t="str">
        <f>IF(OR(C91="",D91&lt;&gt;DANE!$A$40,Q91=0),"",IF(AND(F91=$F$8,D91=DANE!$A$40),$U$19,IF(AND(F91=$F$11,D91=DANE!$A$40),$U$22,IF(AND(F91=$F$12,D91=DANE!$A$40),$U$23,$U$24))))</f>
        <v/>
      </c>
      <c r="V91" s="64" t="str">
        <f>IF(OR(C91="",D91&lt;&gt;DANE!$A$41,Q91=0),"",IF(AND(F91=$F$8,D91=DANE!$A$41),$V$19,IF(AND(F91=$F$11,D91=DANE!$A$41),$V$22,IF(AND(F91=$F$12,D91=DANE!$A$41),$V$23,$V$24))))</f>
        <v/>
      </c>
      <c r="W91" s="64" t="str">
        <f>IF(OR(C91="",D91&lt;&gt;DANE!$A$42,Q91=0),"",IF(AND(F91=$F$8,D91=DANE!$A$42),$W$19,IF(AND(F91=$F$11,D91=DANE!$A$42),$W$22,IF(AND(F91=$F$12,D91=DANE!$A$42),$W$23,$W$24))))</f>
        <v/>
      </c>
    </row>
    <row r="92" spans="1:23" x14ac:dyDescent="0.2">
      <c r="A92" s="18" t="str">
        <f t="shared" si="10"/>
        <v/>
      </c>
      <c r="B92" s="261" t="str">
        <f>IF(C92="","",DANE!C69)</f>
        <v/>
      </c>
      <c r="C92" s="271" t="str">
        <f>IF(DANE!D69="żż","",DANE!D69)</f>
        <v/>
      </c>
      <c r="D92" s="271" t="str">
        <f>IF(C92="","",DANE!W69)</f>
        <v/>
      </c>
      <c r="E92" s="271" t="str">
        <f>IF(C92="","",DANE!Y69)</f>
        <v/>
      </c>
      <c r="F92" s="272" t="str">
        <f>IF(C92="","",DANE!R69)</f>
        <v/>
      </c>
      <c r="G92" s="273" t="str">
        <f>IF(C92="","",IF(AND(DANE!S69="",DANE!T69="",DANE!U69="",DANE!V69=""),DANE!P69/DANE!Q69,IF(AND(DANE!T69&lt;=$Q$31,DANE!V69&gt;$Q$31+1),DANE!P69/DANE!Q69,IF(AND(DANE!T69&lt;=$Q$31,DANE!V69=$Q$31+1),DANE!F69/12*DANE!P69/DANE!Q69,IF(AND(DANE!T69=$Q$31+1,DANE!V69&gt;$Q$31+1),DANE!E69/12*(DANE!P69/DANE!Q69),IF(AND(DANE!T69=$Q$31+1,DANE!V69=$Q$31+1),(DANE!F69-DANE!E69+1)/12*(DANE!P69/DANE!Q69),0))))))</f>
        <v/>
      </c>
      <c r="H92" s="229" t="str">
        <f>IF(OR(C92="",I92=""),"",VLOOKUP(DANE!AD69,DANE!$A$17:$B$28,2,0))</f>
        <v/>
      </c>
      <c r="I92" s="274" t="str">
        <f>IF(OR(C92="",F92=DANE!$A$33,F92=DANE!$A$34,F92=DANE!$A$35,F92=DANE!$A$36),"",ROUND(G92*VLOOKUP(E92,'stawki wynagrodzeń'!$I$4:$O$17,HLOOKUP(D92,'stawki wynagrodzeń'!$D$4:$G$5,2,FALSE),FALSE),2))</f>
        <v/>
      </c>
      <c r="J92" s="275" t="str">
        <f>IF(OR(C92="",I92=""),"",DANE!AC69)</f>
        <v/>
      </c>
      <c r="K92" s="276" t="str">
        <f t="shared" si="11"/>
        <v/>
      </c>
      <c r="L92" s="277" t="str">
        <f t="shared" si="12"/>
        <v/>
      </c>
      <c r="M92" s="278" t="str">
        <f t="shared" si="13"/>
        <v/>
      </c>
      <c r="N92" s="279" t="str">
        <f>IF(OR(C92="",I92=""),"",DANE!BB69)</f>
        <v/>
      </c>
      <c r="O92" s="280" t="str">
        <f>IF(OR(C92="",I92=""),"",DANE!AJ69)</f>
        <v/>
      </c>
      <c r="P92" s="277" t="str">
        <f>IF(OR(C92="",I92=""),"",DANE!CF69)</f>
        <v/>
      </c>
      <c r="Q92" s="281" t="str">
        <f>IF(C92="","",DANE!G69)</f>
        <v/>
      </c>
      <c r="R92" s="284">
        <f>IF(C92="",0,IF(AND(F92=DANE!$A$30,Q92&gt;0),DANE!AB69,))</f>
        <v>0</v>
      </c>
      <c r="S92" s="272" t="str">
        <f>DANE!L69</f>
        <v/>
      </c>
      <c r="T92" s="64" t="str">
        <f>IF(OR(C92="",D92&lt;&gt;DANE!$A$39,Q92=0),"",IF(AND(F92=$F$8,D92=DANE!$A$39),$T$19,IF(AND(F92=$F$11,D92=DANE!$A$39),$T$22,IF(AND(F92=$F$12,D92=DANE!$A$39),$T$23,$T$24))))</f>
        <v/>
      </c>
      <c r="U92" s="64" t="str">
        <f>IF(OR(C92="",D92&lt;&gt;DANE!$A$40,Q92=0),"",IF(AND(F92=$F$8,D92=DANE!$A$40),$U$19,IF(AND(F92=$F$11,D92=DANE!$A$40),$U$22,IF(AND(F92=$F$12,D92=DANE!$A$40),$U$23,$U$24))))</f>
        <v/>
      </c>
      <c r="V92" s="64" t="str">
        <f>IF(OR(C92="",D92&lt;&gt;DANE!$A$41,Q92=0),"",IF(AND(F92=$F$8,D92=DANE!$A$41),$V$19,IF(AND(F92=$F$11,D92=DANE!$A$41),$V$22,IF(AND(F92=$F$12,D92=DANE!$A$41),$V$23,$V$24))))</f>
        <v/>
      </c>
      <c r="W92" s="64" t="str">
        <f>IF(OR(C92="",D92&lt;&gt;DANE!$A$42,Q92=0),"",IF(AND(F92=$F$8,D92=DANE!$A$42),$W$19,IF(AND(F92=$F$11,D92=DANE!$A$42),$W$22,IF(AND(F92=$F$12,D92=DANE!$A$42),$W$23,$W$24))))</f>
        <v/>
      </c>
    </row>
    <row r="93" spans="1:23" x14ac:dyDescent="0.2">
      <c r="A93" s="18" t="str">
        <f t="shared" si="10"/>
        <v/>
      </c>
      <c r="B93" s="261" t="str">
        <f>IF(C93="","",DANE!C70)</f>
        <v/>
      </c>
      <c r="C93" s="271" t="str">
        <f>IF(DANE!D70="żż","",DANE!D70)</f>
        <v/>
      </c>
      <c r="D93" s="271" t="str">
        <f>IF(C93="","",DANE!W70)</f>
        <v/>
      </c>
      <c r="E93" s="271" t="str">
        <f>IF(C93="","",DANE!Y70)</f>
        <v/>
      </c>
      <c r="F93" s="272" t="str">
        <f>IF(C93="","",DANE!R70)</f>
        <v/>
      </c>
      <c r="G93" s="273" t="str">
        <f>IF(C93="","",IF(AND(DANE!S70="",DANE!T70="",DANE!U70="",DANE!V70=""),DANE!P70/DANE!Q70,IF(AND(DANE!T70&lt;=$Q$31,DANE!V70&gt;$Q$31+1),DANE!P70/DANE!Q70,IF(AND(DANE!T70&lt;=$Q$31,DANE!V70=$Q$31+1),DANE!F70/12*DANE!P70/DANE!Q70,IF(AND(DANE!T70=$Q$31+1,DANE!V70&gt;$Q$31+1),DANE!E70/12*(DANE!P70/DANE!Q70),IF(AND(DANE!T70=$Q$31+1,DANE!V70=$Q$31+1),(DANE!F70-DANE!E70+1)/12*(DANE!P70/DANE!Q70),0))))))</f>
        <v/>
      </c>
      <c r="H93" s="229" t="str">
        <f>IF(OR(C93="",I93=""),"",VLOOKUP(DANE!AD70,DANE!$A$17:$B$28,2,0))</f>
        <v/>
      </c>
      <c r="I93" s="274" t="str">
        <f>IF(OR(C93="",F93=DANE!$A$33,F93=DANE!$A$34,F93=DANE!$A$35,F93=DANE!$A$36),"",ROUND(G93*VLOOKUP(E93,'stawki wynagrodzeń'!$I$4:$O$17,HLOOKUP(D93,'stawki wynagrodzeń'!$D$4:$G$5,2,FALSE),FALSE),2))</f>
        <v/>
      </c>
      <c r="J93" s="275" t="str">
        <f>IF(OR(C93="",I93=""),"",DANE!AC70)</f>
        <v/>
      </c>
      <c r="K93" s="276" t="str">
        <f t="shared" si="11"/>
        <v/>
      </c>
      <c r="L93" s="277" t="str">
        <f t="shared" si="12"/>
        <v/>
      </c>
      <c r="M93" s="278" t="str">
        <f t="shared" si="13"/>
        <v/>
      </c>
      <c r="N93" s="279" t="str">
        <f>IF(OR(C93="",I93=""),"",DANE!BB70)</f>
        <v/>
      </c>
      <c r="O93" s="280" t="str">
        <f>IF(OR(C93="",I93=""),"",DANE!AJ70)</f>
        <v/>
      </c>
      <c r="P93" s="277" t="str">
        <f>IF(OR(C93="",I93=""),"",DANE!CF70)</f>
        <v/>
      </c>
      <c r="Q93" s="281" t="str">
        <f>IF(C93="","",DANE!G70)</f>
        <v/>
      </c>
      <c r="R93" s="284">
        <f>IF(C93="",0,IF(AND(F93=DANE!$A$30,Q93&gt;0),DANE!AB70,))</f>
        <v>0</v>
      </c>
      <c r="S93" s="272" t="str">
        <f>DANE!L70</f>
        <v/>
      </c>
      <c r="T93" s="64" t="str">
        <f>IF(OR(C93="",D93&lt;&gt;DANE!$A$39,Q93=0),"",IF(AND(F93=$F$8,D93=DANE!$A$39),$T$19,IF(AND(F93=$F$11,D93=DANE!$A$39),$T$22,IF(AND(F93=$F$12,D93=DANE!$A$39),$T$23,$T$24))))</f>
        <v/>
      </c>
      <c r="U93" s="64" t="str">
        <f>IF(OR(C93="",D93&lt;&gt;DANE!$A$40,Q93=0),"",IF(AND(F93=$F$8,D93=DANE!$A$40),$U$19,IF(AND(F93=$F$11,D93=DANE!$A$40),$U$22,IF(AND(F93=$F$12,D93=DANE!$A$40),$U$23,$U$24))))</f>
        <v/>
      </c>
      <c r="V93" s="64" t="str">
        <f>IF(OR(C93="",D93&lt;&gt;DANE!$A$41,Q93=0),"",IF(AND(F93=$F$8,D93=DANE!$A$41),$V$19,IF(AND(F93=$F$11,D93=DANE!$A$41),$V$22,IF(AND(F93=$F$12,D93=DANE!$A$41),$V$23,$V$24))))</f>
        <v/>
      </c>
      <c r="W93" s="64" t="str">
        <f>IF(OR(C93="",D93&lt;&gt;DANE!$A$42,Q93=0),"",IF(AND(F93=$F$8,D93=DANE!$A$42),$W$19,IF(AND(F93=$F$11,D93=DANE!$A$42),$W$22,IF(AND(F93=$F$12,D93=DANE!$A$42),$W$23,$W$24))))</f>
        <v/>
      </c>
    </row>
    <row r="94" spans="1:23" x14ac:dyDescent="0.2">
      <c r="A94" s="18" t="str">
        <f t="shared" si="10"/>
        <v/>
      </c>
      <c r="B94" s="261" t="str">
        <f>IF(C94="","",DANE!C71)</f>
        <v/>
      </c>
      <c r="C94" s="271" t="str">
        <f>IF(DANE!D71="żż","",DANE!D71)</f>
        <v/>
      </c>
      <c r="D94" s="271" t="str">
        <f>IF(C94="","",DANE!W71)</f>
        <v/>
      </c>
      <c r="E94" s="271" t="str">
        <f>IF(C94="","",DANE!Y71)</f>
        <v/>
      </c>
      <c r="F94" s="272" t="str">
        <f>IF(C94="","",DANE!R71)</f>
        <v/>
      </c>
      <c r="G94" s="273" t="str">
        <f>IF(C94="","",IF(AND(DANE!S71="",DANE!T71="",DANE!U71="",DANE!V71=""),DANE!P71/DANE!Q71,IF(AND(DANE!T71&lt;=$Q$31,DANE!V71&gt;$Q$31+1),DANE!P71/DANE!Q71,IF(AND(DANE!T71&lt;=$Q$31,DANE!V71=$Q$31+1),DANE!F71/12*DANE!P71/DANE!Q71,IF(AND(DANE!T71=$Q$31+1,DANE!V71&gt;$Q$31+1),DANE!E71/12*(DANE!P71/DANE!Q71),IF(AND(DANE!T71=$Q$31+1,DANE!V71=$Q$31+1),(DANE!F71-DANE!E71+1)/12*(DANE!P71/DANE!Q71),0))))))</f>
        <v/>
      </c>
      <c r="H94" s="229" t="str">
        <f>IF(OR(C94="",I94=""),"",VLOOKUP(DANE!AD71,DANE!$A$17:$B$28,2,0))</f>
        <v/>
      </c>
      <c r="I94" s="274" t="str">
        <f>IF(OR(C94="",F94=DANE!$A$33,F94=DANE!$A$34,F94=DANE!$A$35,F94=DANE!$A$36),"",ROUND(G94*VLOOKUP(E94,'stawki wynagrodzeń'!$I$4:$O$17,HLOOKUP(D94,'stawki wynagrodzeń'!$D$4:$G$5,2,FALSE),FALSE),2))</f>
        <v/>
      </c>
      <c r="J94" s="275" t="str">
        <f>IF(OR(C94="",I94=""),"",DANE!AC71)</f>
        <v/>
      </c>
      <c r="K94" s="276" t="str">
        <f t="shared" si="11"/>
        <v/>
      </c>
      <c r="L94" s="277" t="str">
        <f t="shared" si="12"/>
        <v/>
      </c>
      <c r="M94" s="278" t="str">
        <f t="shared" si="13"/>
        <v/>
      </c>
      <c r="N94" s="279" t="str">
        <f>IF(OR(C94="",I94=""),"",DANE!BB71)</f>
        <v/>
      </c>
      <c r="O94" s="280" t="str">
        <f>IF(OR(C94="",I94=""),"",DANE!AJ71)</f>
        <v/>
      </c>
      <c r="P94" s="277" t="str">
        <f>IF(OR(C94="",I94=""),"",DANE!CF71)</f>
        <v/>
      </c>
      <c r="Q94" s="281" t="str">
        <f>IF(C94="","",DANE!G71)</f>
        <v/>
      </c>
      <c r="R94" s="284">
        <f>IF(C94="",0,IF(AND(F94=DANE!$A$30,Q94&gt;0),DANE!AB71,))</f>
        <v>0</v>
      </c>
      <c r="S94" s="272" t="str">
        <f>DANE!L71</f>
        <v/>
      </c>
      <c r="T94" s="64" t="str">
        <f>IF(OR(C94="",D94&lt;&gt;DANE!$A$39,Q94=0),"",IF(AND(F94=$F$8,D94=DANE!$A$39),$T$19,IF(AND(F94=$F$11,D94=DANE!$A$39),$T$22,IF(AND(F94=$F$12,D94=DANE!$A$39),$T$23,$T$24))))</f>
        <v/>
      </c>
      <c r="U94" s="64" t="str">
        <f>IF(OR(C94="",D94&lt;&gt;DANE!$A$40,Q94=0),"",IF(AND(F94=$F$8,D94=DANE!$A$40),$U$19,IF(AND(F94=$F$11,D94=DANE!$A$40),$U$22,IF(AND(F94=$F$12,D94=DANE!$A$40),$U$23,$U$24))))</f>
        <v/>
      </c>
      <c r="V94" s="64" t="str">
        <f>IF(OR(C94="",D94&lt;&gt;DANE!$A$41,Q94=0),"",IF(AND(F94=$F$8,D94=DANE!$A$41),$V$19,IF(AND(F94=$F$11,D94=DANE!$A$41),$V$22,IF(AND(F94=$F$12,D94=DANE!$A$41),$V$23,$V$24))))</f>
        <v/>
      </c>
      <c r="W94" s="64" t="str">
        <f>IF(OR(C94="",D94&lt;&gt;DANE!$A$42,Q94=0),"",IF(AND(F94=$F$8,D94=DANE!$A$42),$W$19,IF(AND(F94=$F$11,D94=DANE!$A$42),$W$22,IF(AND(F94=$F$12,D94=DANE!$A$42),$W$23,$W$24))))</f>
        <v/>
      </c>
    </row>
    <row r="95" spans="1:23" x14ac:dyDescent="0.2">
      <c r="A95" s="18" t="str">
        <f t="shared" si="10"/>
        <v/>
      </c>
      <c r="B95" s="261" t="str">
        <f>IF(C95="","",DANE!C72)</f>
        <v/>
      </c>
      <c r="C95" s="271" t="str">
        <f>IF(DANE!D72="żż","",DANE!D72)</f>
        <v/>
      </c>
      <c r="D95" s="271" t="str">
        <f>IF(C95="","",DANE!W72)</f>
        <v/>
      </c>
      <c r="E95" s="271" t="str">
        <f>IF(C95="","",DANE!Y72)</f>
        <v/>
      </c>
      <c r="F95" s="272" t="str">
        <f>IF(C95="","",DANE!R72)</f>
        <v/>
      </c>
      <c r="G95" s="273" t="str">
        <f>IF(C95="","",IF(AND(DANE!S72="",DANE!T72="",DANE!U72="",DANE!V72=""),DANE!P72/DANE!Q72,IF(AND(DANE!T72&lt;=$Q$31,DANE!V72&gt;$Q$31+1),DANE!P72/DANE!Q72,IF(AND(DANE!T72&lt;=$Q$31,DANE!V72=$Q$31+1),DANE!F72/12*DANE!P72/DANE!Q72,IF(AND(DANE!T72=$Q$31+1,DANE!V72&gt;$Q$31+1),DANE!E72/12*(DANE!P72/DANE!Q72),IF(AND(DANE!T72=$Q$31+1,DANE!V72=$Q$31+1),(DANE!F72-DANE!E72+1)/12*(DANE!P72/DANE!Q72),0))))))</f>
        <v/>
      </c>
      <c r="H95" s="229" t="str">
        <f>IF(OR(C95="",I95=""),"",VLOOKUP(DANE!AD72,DANE!$A$17:$B$28,2,0))</f>
        <v/>
      </c>
      <c r="I95" s="274" t="str">
        <f>IF(OR(C95="",F95=DANE!$A$33,F95=DANE!$A$34,F95=DANE!$A$35,F95=DANE!$A$36),"",ROUND(G95*VLOOKUP(E95,'stawki wynagrodzeń'!$I$4:$O$17,HLOOKUP(D95,'stawki wynagrodzeń'!$D$4:$G$5,2,FALSE),FALSE),2))</f>
        <v/>
      </c>
      <c r="J95" s="275" t="str">
        <f>IF(OR(C95="",I95=""),"",DANE!AC72)</f>
        <v/>
      </c>
      <c r="K95" s="276" t="str">
        <f t="shared" si="11"/>
        <v/>
      </c>
      <c r="L95" s="277" t="str">
        <f t="shared" si="12"/>
        <v/>
      </c>
      <c r="M95" s="278" t="str">
        <f t="shared" si="13"/>
        <v/>
      </c>
      <c r="N95" s="279" t="str">
        <f>IF(OR(C95="",I95=""),"",DANE!BB72)</f>
        <v/>
      </c>
      <c r="O95" s="280" t="str">
        <f>IF(OR(C95="",I95=""),"",DANE!AJ72)</f>
        <v/>
      </c>
      <c r="P95" s="277" t="str">
        <f>IF(OR(C95="",I95=""),"",DANE!CF72)</f>
        <v/>
      </c>
      <c r="Q95" s="281" t="str">
        <f>IF(C95="","",DANE!G72)</f>
        <v/>
      </c>
      <c r="R95" s="284">
        <f>IF(C95="",0,IF(AND(F95=DANE!$A$30,Q95&gt;0),DANE!AB72,))</f>
        <v>0</v>
      </c>
      <c r="S95" s="272" t="str">
        <f>DANE!L72</f>
        <v/>
      </c>
      <c r="T95" s="64" t="str">
        <f>IF(OR(C95="",D95&lt;&gt;DANE!$A$39,Q95=0),"",IF(AND(F95=$F$8,D95=DANE!$A$39),$T$19,IF(AND(F95=$F$11,D95=DANE!$A$39),$T$22,IF(AND(F95=$F$12,D95=DANE!$A$39),$T$23,$T$24))))</f>
        <v/>
      </c>
      <c r="U95" s="64" t="str">
        <f>IF(OR(C95="",D95&lt;&gt;DANE!$A$40,Q95=0),"",IF(AND(F95=$F$8,D95=DANE!$A$40),$U$19,IF(AND(F95=$F$11,D95=DANE!$A$40),$U$22,IF(AND(F95=$F$12,D95=DANE!$A$40),$U$23,$U$24))))</f>
        <v/>
      </c>
      <c r="V95" s="64" t="str">
        <f>IF(OR(C95="",D95&lt;&gt;DANE!$A$41,Q95=0),"",IF(AND(F95=$F$8,D95=DANE!$A$41),$V$19,IF(AND(F95=$F$11,D95=DANE!$A$41),$V$22,IF(AND(F95=$F$12,D95=DANE!$A$41),$V$23,$V$24))))</f>
        <v/>
      </c>
      <c r="W95" s="64" t="str">
        <f>IF(OR(C95="",D95&lt;&gt;DANE!$A$42,Q95=0),"",IF(AND(F95=$F$8,D95=DANE!$A$42),$W$19,IF(AND(F95=$F$11,D95=DANE!$A$42),$W$22,IF(AND(F95=$F$12,D95=DANE!$A$42),$W$23,$W$24))))</f>
        <v/>
      </c>
    </row>
    <row r="96" spans="1:23" x14ac:dyDescent="0.2">
      <c r="A96" s="18" t="str">
        <f t="shared" ref="A96:A127" si="14">CONCATENATE(D96,F96)</f>
        <v/>
      </c>
      <c r="B96" s="261" t="str">
        <f>IF(C96="","",DANE!C73)</f>
        <v/>
      </c>
      <c r="C96" s="271" t="str">
        <f>IF(DANE!D73="żż","",DANE!D73)</f>
        <v/>
      </c>
      <c r="D96" s="271" t="str">
        <f>IF(C96="","",DANE!W73)</f>
        <v/>
      </c>
      <c r="E96" s="271" t="str">
        <f>IF(C96="","",DANE!Y73)</f>
        <v/>
      </c>
      <c r="F96" s="272" t="str">
        <f>IF(C96="","",DANE!R73)</f>
        <v/>
      </c>
      <c r="G96" s="273" t="str">
        <f>IF(C96="","",IF(AND(DANE!S73="",DANE!T73="",DANE!U73="",DANE!V73=""),DANE!P73/DANE!Q73,IF(AND(DANE!T73&lt;=$Q$31,DANE!V73&gt;$Q$31+1),DANE!P73/DANE!Q73,IF(AND(DANE!T73&lt;=$Q$31,DANE!V73=$Q$31+1),DANE!F73/12*DANE!P73/DANE!Q73,IF(AND(DANE!T73=$Q$31+1,DANE!V73&gt;$Q$31+1),DANE!E73/12*(DANE!P73/DANE!Q73),IF(AND(DANE!T73=$Q$31+1,DANE!V73=$Q$31+1),(DANE!F73-DANE!E73+1)/12*(DANE!P73/DANE!Q73),0))))))</f>
        <v/>
      </c>
      <c r="H96" s="229" t="str">
        <f>IF(OR(C96="",I96=""),"",VLOOKUP(DANE!AD73,DANE!$A$17:$B$28,2,0))</f>
        <v/>
      </c>
      <c r="I96" s="274" t="str">
        <f>IF(OR(C96="",F96=DANE!$A$33,F96=DANE!$A$34,F96=DANE!$A$35,F96=DANE!$A$36),"",ROUND(G96*VLOOKUP(E96,'stawki wynagrodzeń'!$I$4:$O$17,HLOOKUP(D96,'stawki wynagrodzeń'!$D$4:$G$5,2,FALSE),FALSE),2))</f>
        <v/>
      </c>
      <c r="J96" s="275" t="str">
        <f>IF(OR(C96="",I96=""),"",DANE!AC73)</f>
        <v/>
      </c>
      <c r="K96" s="276" t="str">
        <f t="shared" ref="K96:K127" si="15">IF(OR(C96="",I96=""),"",ROUND(I96*J96,2))</f>
        <v/>
      </c>
      <c r="L96" s="277" t="str">
        <f t="shared" ref="L96:L127" si="16">IF(OR(C96="",I96=""),"",IF(J96&gt;0.19,"",IF(J96=0,ROUND(3%*I96/3,2),ROUND((13-H96)*1%*I96/12,2))))</f>
        <v/>
      </c>
      <c r="M96" s="278" t="str">
        <f t="shared" ref="M96:M127" si="17">IF(OR(C96="",I96=""),"",IF(L96="",K96,ROUND(K96+L96,2)))</f>
        <v/>
      </c>
      <c r="N96" s="279" t="str">
        <f>IF(OR(C96="",I96=""),"",DANE!BB73)</f>
        <v/>
      </c>
      <c r="O96" s="280" t="str">
        <f>IF(OR(C96="",I96=""),"",DANE!AJ73)</f>
        <v/>
      </c>
      <c r="P96" s="277" t="str">
        <f>IF(OR(C96="",I96=""),"",DANE!CF73)</f>
        <v/>
      </c>
      <c r="Q96" s="281" t="str">
        <f>IF(C96="","",DANE!G73)</f>
        <v/>
      </c>
      <c r="R96" s="284">
        <f>IF(C96="",0,IF(AND(F96=DANE!$A$30,Q96&gt;0),DANE!AB73,))</f>
        <v>0</v>
      </c>
      <c r="S96" s="272" t="str">
        <f>DANE!L73</f>
        <v/>
      </c>
      <c r="T96" s="64" t="str">
        <f>IF(OR(C96="",D96&lt;&gt;DANE!$A$39,Q96=0),"",IF(AND(F96=$F$8,D96=DANE!$A$39),$T$19,IF(AND(F96=$F$11,D96=DANE!$A$39),$T$22,IF(AND(F96=$F$12,D96=DANE!$A$39),$T$23,$T$24))))</f>
        <v/>
      </c>
      <c r="U96" s="64" t="str">
        <f>IF(OR(C96="",D96&lt;&gt;DANE!$A$40,Q96=0),"",IF(AND(F96=$F$8,D96=DANE!$A$40),$U$19,IF(AND(F96=$F$11,D96=DANE!$A$40),$U$22,IF(AND(F96=$F$12,D96=DANE!$A$40),$U$23,$U$24))))</f>
        <v/>
      </c>
      <c r="V96" s="64" t="str">
        <f>IF(OR(C96="",D96&lt;&gt;DANE!$A$41,Q96=0),"",IF(AND(F96=$F$8,D96=DANE!$A$41),$V$19,IF(AND(F96=$F$11,D96=DANE!$A$41),$V$22,IF(AND(F96=$F$12,D96=DANE!$A$41),$V$23,$V$24))))</f>
        <v/>
      </c>
      <c r="W96" s="64" t="str">
        <f>IF(OR(C96="",D96&lt;&gt;DANE!$A$42,Q96=0),"",IF(AND(F96=$F$8,D96=DANE!$A$42),$W$19,IF(AND(F96=$F$11,D96=DANE!$A$42),$W$22,IF(AND(F96=$F$12,D96=DANE!$A$42),$W$23,$W$24))))</f>
        <v/>
      </c>
    </row>
    <row r="97" spans="1:23" x14ac:dyDescent="0.2">
      <c r="A97" s="18" t="str">
        <f t="shared" si="14"/>
        <v/>
      </c>
      <c r="B97" s="261" t="str">
        <f>IF(C97="","",DANE!C74)</f>
        <v/>
      </c>
      <c r="C97" s="271" t="str">
        <f>IF(DANE!D74="żż","",DANE!D74)</f>
        <v/>
      </c>
      <c r="D97" s="271" t="str">
        <f>IF(C97="","",DANE!W74)</f>
        <v/>
      </c>
      <c r="E97" s="271" t="str">
        <f>IF(C97="","",DANE!Y74)</f>
        <v/>
      </c>
      <c r="F97" s="272" t="str">
        <f>IF(C97="","",DANE!R74)</f>
        <v/>
      </c>
      <c r="G97" s="273" t="str">
        <f>IF(C97="","",IF(AND(DANE!S74="",DANE!T74="",DANE!U74="",DANE!V74=""),DANE!P74/DANE!Q74,IF(AND(DANE!T74&lt;=$Q$31,DANE!V74&gt;$Q$31+1),DANE!P74/DANE!Q74,IF(AND(DANE!T74&lt;=$Q$31,DANE!V74=$Q$31+1),DANE!F74/12*DANE!P74/DANE!Q74,IF(AND(DANE!T74=$Q$31+1,DANE!V74&gt;$Q$31+1),DANE!E74/12*(DANE!P74/DANE!Q74),IF(AND(DANE!T74=$Q$31+1,DANE!V74=$Q$31+1),(DANE!F74-DANE!E74+1)/12*(DANE!P74/DANE!Q74),0))))))</f>
        <v/>
      </c>
      <c r="H97" s="229" t="str">
        <f>IF(OR(C97="",I97=""),"",VLOOKUP(DANE!AD74,DANE!$A$17:$B$28,2,0))</f>
        <v/>
      </c>
      <c r="I97" s="274" t="str">
        <f>IF(OR(C97="",F97=DANE!$A$33,F97=DANE!$A$34,F97=DANE!$A$35,F97=DANE!$A$36),"",ROUND(G97*VLOOKUP(E97,'stawki wynagrodzeń'!$I$4:$O$17,HLOOKUP(D97,'stawki wynagrodzeń'!$D$4:$G$5,2,FALSE),FALSE),2))</f>
        <v/>
      </c>
      <c r="J97" s="275" t="str">
        <f>IF(OR(C97="",I97=""),"",DANE!AC74)</f>
        <v/>
      </c>
      <c r="K97" s="276" t="str">
        <f t="shared" si="15"/>
        <v/>
      </c>
      <c r="L97" s="277" t="str">
        <f t="shared" si="16"/>
        <v/>
      </c>
      <c r="M97" s="278" t="str">
        <f t="shared" si="17"/>
        <v/>
      </c>
      <c r="N97" s="279" t="str">
        <f>IF(OR(C97="",I97=""),"",DANE!BB74)</f>
        <v/>
      </c>
      <c r="O97" s="280" t="str">
        <f>IF(OR(C97="",I97=""),"",DANE!AJ74)</f>
        <v/>
      </c>
      <c r="P97" s="277" t="str">
        <f>IF(OR(C97="",I97=""),"",DANE!CF74)</f>
        <v/>
      </c>
      <c r="Q97" s="281" t="str">
        <f>IF(C97="","",DANE!G74)</f>
        <v/>
      </c>
      <c r="R97" s="284">
        <f>IF(C97="",0,IF(AND(F97=DANE!$A$30,Q97&gt;0),DANE!AB74,))</f>
        <v>0</v>
      </c>
      <c r="S97" s="272" t="str">
        <f>DANE!L74</f>
        <v/>
      </c>
      <c r="T97" s="64" t="str">
        <f>IF(OR(C97="",D97&lt;&gt;DANE!$A$39,Q97=0),"",IF(AND(F97=$F$8,D97=DANE!$A$39),$T$19,IF(AND(F97=$F$11,D97=DANE!$A$39),$T$22,IF(AND(F97=$F$12,D97=DANE!$A$39),$T$23,$T$24))))</f>
        <v/>
      </c>
      <c r="U97" s="64" t="str">
        <f>IF(OR(C97="",D97&lt;&gt;DANE!$A$40,Q97=0),"",IF(AND(F97=$F$8,D97=DANE!$A$40),$U$19,IF(AND(F97=$F$11,D97=DANE!$A$40),$U$22,IF(AND(F97=$F$12,D97=DANE!$A$40),$U$23,$U$24))))</f>
        <v/>
      </c>
      <c r="V97" s="64" t="str">
        <f>IF(OR(C97="",D97&lt;&gt;DANE!$A$41,Q97=0),"",IF(AND(F97=$F$8,D97=DANE!$A$41),$V$19,IF(AND(F97=$F$11,D97=DANE!$A$41),$V$22,IF(AND(F97=$F$12,D97=DANE!$A$41),$V$23,$V$24))))</f>
        <v/>
      </c>
      <c r="W97" s="64" t="str">
        <f>IF(OR(C97="",D97&lt;&gt;DANE!$A$42,Q97=0),"",IF(AND(F97=$F$8,D97=DANE!$A$42),$W$19,IF(AND(F97=$F$11,D97=DANE!$A$42),$W$22,IF(AND(F97=$F$12,D97=DANE!$A$42),$W$23,$W$24))))</f>
        <v/>
      </c>
    </row>
    <row r="98" spans="1:23" x14ac:dyDescent="0.2">
      <c r="A98" s="18" t="str">
        <f t="shared" si="14"/>
        <v/>
      </c>
      <c r="B98" s="261" t="str">
        <f>IF(C98="","",DANE!C75)</f>
        <v/>
      </c>
      <c r="C98" s="271" t="str">
        <f>IF(DANE!D75="żż","",DANE!D75)</f>
        <v/>
      </c>
      <c r="D98" s="271" t="str">
        <f>IF(C98="","",DANE!W75)</f>
        <v/>
      </c>
      <c r="E98" s="271" t="str">
        <f>IF(C98="","",DANE!Y75)</f>
        <v/>
      </c>
      <c r="F98" s="272" t="str">
        <f>IF(C98="","",DANE!R75)</f>
        <v/>
      </c>
      <c r="G98" s="273" t="str">
        <f>IF(C98="","",IF(AND(DANE!S75="",DANE!T75="",DANE!U75="",DANE!V75=""),DANE!P75/DANE!Q75,IF(AND(DANE!T75&lt;=$Q$31,DANE!V75&gt;$Q$31+1),DANE!P75/DANE!Q75,IF(AND(DANE!T75&lt;=$Q$31,DANE!V75=$Q$31+1),DANE!F75/12*DANE!P75/DANE!Q75,IF(AND(DANE!T75=$Q$31+1,DANE!V75&gt;$Q$31+1),DANE!E75/12*(DANE!P75/DANE!Q75),IF(AND(DANE!T75=$Q$31+1,DANE!V75=$Q$31+1),(DANE!F75-DANE!E75+1)/12*(DANE!P75/DANE!Q75),0))))))</f>
        <v/>
      </c>
      <c r="H98" s="229" t="str">
        <f>IF(OR(C98="",I98=""),"",VLOOKUP(DANE!AD75,DANE!$A$17:$B$28,2,0))</f>
        <v/>
      </c>
      <c r="I98" s="274" t="str">
        <f>IF(OR(C98="",F98=DANE!$A$33,F98=DANE!$A$34,F98=DANE!$A$35,F98=DANE!$A$36),"",ROUND(G98*VLOOKUP(E98,'stawki wynagrodzeń'!$I$4:$O$17,HLOOKUP(D98,'stawki wynagrodzeń'!$D$4:$G$5,2,FALSE),FALSE),2))</f>
        <v/>
      </c>
      <c r="J98" s="275" t="str">
        <f>IF(OR(C98="",I98=""),"",DANE!AC75)</f>
        <v/>
      </c>
      <c r="K98" s="276" t="str">
        <f t="shared" si="15"/>
        <v/>
      </c>
      <c r="L98" s="277" t="str">
        <f t="shared" si="16"/>
        <v/>
      </c>
      <c r="M98" s="278" t="str">
        <f t="shared" si="17"/>
        <v/>
      </c>
      <c r="N98" s="279" t="str">
        <f>IF(OR(C98="",I98=""),"",DANE!BB75)</f>
        <v/>
      </c>
      <c r="O98" s="280" t="str">
        <f>IF(OR(C98="",I98=""),"",DANE!AJ75)</f>
        <v/>
      </c>
      <c r="P98" s="277" t="str">
        <f>IF(OR(C98="",I98=""),"",DANE!CF75)</f>
        <v/>
      </c>
      <c r="Q98" s="281" t="str">
        <f>IF(C98="","",DANE!G75)</f>
        <v/>
      </c>
      <c r="R98" s="284">
        <f>IF(C98="",0,IF(AND(F98=DANE!$A$30,Q98&gt;0),DANE!AB75,))</f>
        <v>0</v>
      </c>
      <c r="S98" s="272" t="str">
        <f>DANE!L75</f>
        <v/>
      </c>
      <c r="T98" s="64" t="str">
        <f>IF(OR(C98="",D98&lt;&gt;DANE!$A$39,Q98=0),"",IF(AND(F98=$F$8,D98=DANE!$A$39),$T$19,IF(AND(F98=$F$11,D98=DANE!$A$39),$T$22,IF(AND(F98=$F$12,D98=DANE!$A$39),$T$23,$T$24))))</f>
        <v/>
      </c>
      <c r="U98" s="64" t="str">
        <f>IF(OR(C98="",D98&lt;&gt;DANE!$A$40,Q98=0),"",IF(AND(F98=$F$8,D98=DANE!$A$40),$U$19,IF(AND(F98=$F$11,D98=DANE!$A$40),$U$22,IF(AND(F98=$F$12,D98=DANE!$A$40),$U$23,$U$24))))</f>
        <v/>
      </c>
      <c r="V98" s="64" t="str">
        <f>IF(OR(C98="",D98&lt;&gt;DANE!$A$41,Q98=0),"",IF(AND(F98=$F$8,D98=DANE!$A$41),$V$19,IF(AND(F98=$F$11,D98=DANE!$A$41),$V$22,IF(AND(F98=$F$12,D98=DANE!$A$41),$V$23,$V$24))))</f>
        <v/>
      </c>
      <c r="W98" s="64" t="str">
        <f>IF(OR(C98="",D98&lt;&gt;DANE!$A$42,Q98=0),"",IF(AND(F98=$F$8,D98=DANE!$A$42),$W$19,IF(AND(F98=$F$11,D98=DANE!$A$42),$W$22,IF(AND(F98=$F$12,D98=DANE!$A$42),$W$23,$W$24))))</f>
        <v/>
      </c>
    </row>
    <row r="99" spans="1:23" x14ac:dyDescent="0.2">
      <c r="A99" s="18" t="str">
        <f t="shared" si="14"/>
        <v/>
      </c>
      <c r="B99" s="261" t="str">
        <f>IF(C99="","",DANE!C76)</f>
        <v/>
      </c>
      <c r="C99" s="271" t="str">
        <f>IF(DANE!D76="żż","",DANE!D76)</f>
        <v/>
      </c>
      <c r="D99" s="271" t="str">
        <f>IF(C99="","",DANE!W76)</f>
        <v/>
      </c>
      <c r="E99" s="271" t="str">
        <f>IF(C99="","",DANE!Y76)</f>
        <v/>
      </c>
      <c r="F99" s="272" t="str">
        <f>IF(C99="","",DANE!R76)</f>
        <v/>
      </c>
      <c r="G99" s="273" t="str">
        <f>IF(C99="","",IF(AND(DANE!S76="",DANE!T76="",DANE!U76="",DANE!V76=""),DANE!P76/DANE!Q76,IF(AND(DANE!T76&lt;=$Q$31,DANE!V76&gt;$Q$31+1),DANE!P76/DANE!Q76,IF(AND(DANE!T76&lt;=$Q$31,DANE!V76=$Q$31+1),DANE!F76/12*DANE!P76/DANE!Q76,IF(AND(DANE!T76=$Q$31+1,DANE!V76&gt;$Q$31+1),DANE!E76/12*(DANE!P76/DANE!Q76),IF(AND(DANE!T76=$Q$31+1,DANE!V76=$Q$31+1),(DANE!F76-DANE!E76+1)/12*(DANE!P76/DANE!Q76),0))))))</f>
        <v/>
      </c>
      <c r="H99" s="229" t="str">
        <f>IF(OR(C99="",I99=""),"",VLOOKUP(DANE!AD76,DANE!$A$17:$B$28,2,0))</f>
        <v/>
      </c>
      <c r="I99" s="274" t="str">
        <f>IF(OR(C99="",F99=DANE!$A$33,F99=DANE!$A$34,F99=DANE!$A$35,F99=DANE!$A$36),"",ROUND(G99*VLOOKUP(E99,'stawki wynagrodzeń'!$I$4:$O$17,HLOOKUP(D99,'stawki wynagrodzeń'!$D$4:$G$5,2,FALSE),FALSE),2))</f>
        <v/>
      </c>
      <c r="J99" s="275" t="str">
        <f>IF(OR(C99="",I99=""),"",DANE!AC76)</f>
        <v/>
      </c>
      <c r="K99" s="276" t="str">
        <f t="shared" si="15"/>
        <v/>
      </c>
      <c r="L99" s="277" t="str">
        <f t="shared" si="16"/>
        <v/>
      </c>
      <c r="M99" s="278" t="str">
        <f t="shared" si="17"/>
        <v/>
      </c>
      <c r="N99" s="279" t="str">
        <f>IF(OR(C99="",I99=""),"",DANE!BB76)</f>
        <v/>
      </c>
      <c r="O99" s="280" t="str">
        <f>IF(OR(C99="",I99=""),"",DANE!AJ76)</f>
        <v/>
      </c>
      <c r="P99" s="277" t="str">
        <f>IF(OR(C99="",I99=""),"",DANE!CF76)</f>
        <v/>
      </c>
      <c r="Q99" s="281" t="str">
        <f>IF(C99="","",DANE!G76)</f>
        <v/>
      </c>
      <c r="R99" s="284">
        <f>IF(C99="",0,IF(AND(F99=DANE!$A$30,Q99&gt;0),DANE!AB76,))</f>
        <v>0</v>
      </c>
      <c r="S99" s="272" t="str">
        <f>DANE!L76</f>
        <v/>
      </c>
      <c r="T99" s="64" t="str">
        <f>IF(OR(C99="",D99&lt;&gt;DANE!$A$39,Q99=0),"",IF(AND(F99=$F$8,D99=DANE!$A$39),$T$19,IF(AND(F99=$F$11,D99=DANE!$A$39),$T$22,IF(AND(F99=$F$12,D99=DANE!$A$39),$T$23,$T$24))))</f>
        <v/>
      </c>
      <c r="U99" s="64" t="str">
        <f>IF(OR(C99="",D99&lt;&gt;DANE!$A$40,Q99=0),"",IF(AND(F99=$F$8,D99=DANE!$A$40),$U$19,IF(AND(F99=$F$11,D99=DANE!$A$40),$U$22,IF(AND(F99=$F$12,D99=DANE!$A$40),$U$23,$U$24))))</f>
        <v/>
      </c>
      <c r="V99" s="64" t="str">
        <f>IF(OR(C99="",D99&lt;&gt;DANE!$A$41,Q99=0),"",IF(AND(F99=$F$8,D99=DANE!$A$41),$V$19,IF(AND(F99=$F$11,D99=DANE!$A$41),$V$22,IF(AND(F99=$F$12,D99=DANE!$A$41),$V$23,$V$24))))</f>
        <v/>
      </c>
      <c r="W99" s="64" t="str">
        <f>IF(OR(C99="",D99&lt;&gt;DANE!$A$42,Q99=0),"",IF(AND(F99=$F$8,D99=DANE!$A$42),$W$19,IF(AND(F99=$F$11,D99=DANE!$A$42),$W$22,IF(AND(F99=$F$12,D99=DANE!$A$42),$W$23,$W$24))))</f>
        <v/>
      </c>
    </row>
    <row r="100" spans="1:23" x14ac:dyDescent="0.2">
      <c r="A100" s="18" t="str">
        <f t="shared" si="14"/>
        <v/>
      </c>
      <c r="B100" s="261" t="str">
        <f>IF(C100="","",DANE!C77)</f>
        <v/>
      </c>
      <c r="C100" s="271" t="str">
        <f>IF(DANE!D77="żż","",DANE!D77)</f>
        <v/>
      </c>
      <c r="D100" s="271" t="str">
        <f>IF(C100="","",DANE!W77)</f>
        <v/>
      </c>
      <c r="E100" s="271" t="str">
        <f>IF(C100="","",DANE!Y77)</f>
        <v/>
      </c>
      <c r="F100" s="272" t="str">
        <f>IF(C100="","",DANE!R77)</f>
        <v/>
      </c>
      <c r="G100" s="273" t="str">
        <f>IF(C100="","",IF(AND(DANE!S77="",DANE!T77="",DANE!U77="",DANE!V77=""),DANE!P77/DANE!Q77,IF(AND(DANE!T77&lt;=$Q$31,DANE!V77&gt;$Q$31+1),DANE!P77/DANE!Q77,IF(AND(DANE!T77&lt;=$Q$31,DANE!V77=$Q$31+1),DANE!F77/12*DANE!P77/DANE!Q77,IF(AND(DANE!T77=$Q$31+1,DANE!V77&gt;$Q$31+1),DANE!E77/12*(DANE!P77/DANE!Q77),IF(AND(DANE!T77=$Q$31+1,DANE!V77=$Q$31+1),(DANE!F77-DANE!E77+1)/12*(DANE!P77/DANE!Q77),0))))))</f>
        <v/>
      </c>
      <c r="H100" s="229" t="str">
        <f>IF(OR(C100="",I100=""),"",VLOOKUP(DANE!AD77,DANE!$A$17:$B$28,2,0))</f>
        <v/>
      </c>
      <c r="I100" s="274" t="str">
        <f>IF(OR(C100="",F100=DANE!$A$33,F100=DANE!$A$34,F100=DANE!$A$35,F100=DANE!$A$36),"",ROUND(G100*VLOOKUP(E100,'stawki wynagrodzeń'!$I$4:$O$17,HLOOKUP(D100,'stawki wynagrodzeń'!$D$4:$G$5,2,FALSE),FALSE),2))</f>
        <v/>
      </c>
      <c r="J100" s="275" t="str">
        <f>IF(OR(C100="",I100=""),"",DANE!AC77)</f>
        <v/>
      </c>
      <c r="K100" s="276" t="str">
        <f t="shared" si="15"/>
        <v/>
      </c>
      <c r="L100" s="277" t="str">
        <f t="shared" si="16"/>
        <v/>
      </c>
      <c r="M100" s="278" t="str">
        <f t="shared" si="17"/>
        <v/>
      </c>
      <c r="N100" s="279" t="str">
        <f>IF(OR(C100="",I100=""),"",DANE!BB77)</f>
        <v/>
      </c>
      <c r="O100" s="280" t="str">
        <f>IF(OR(C100="",I100=""),"",DANE!AJ77)</f>
        <v/>
      </c>
      <c r="P100" s="277" t="str">
        <f>IF(OR(C100="",I100=""),"",DANE!CF77)</f>
        <v/>
      </c>
      <c r="Q100" s="281" t="str">
        <f>IF(C100="","",DANE!G77)</f>
        <v/>
      </c>
      <c r="R100" s="284">
        <f>IF(C100="",0,IF(AND(F100=DANE!$A$30,Q100&gt;0),DANE!AB77,))</f>
        <v>0</v>
      </c>
      <c r="S100" s="272" t="str">
        <f>DANE!L77</f>
        <v/>
      </c>
      <c r="T100" s="64" t="str">
        <f>IF(OR(C100="",D100&lt;&gt;DANE!$A$39,Q100=0),"",IF(AND(F100=$F$8,D100=DANE!$A$39),$T$19,IF(AND(F100=$F$11,D100=DANE!$A$39),$T$22,IF(AND(F100=$F$12,D100=DANE!$A$39),$T$23,$T$24))))</f>
        <v/>
      </c>
      <c r="U100" s="64" t="str">
        <f>IF(OR(C100="",D100&lt;&gt;DANE!$A$40,Q100=0),"",IF(AND(F100=$F$8,D100=DANE!$A$40),$U$19,IF(AND(F100=$F$11,D100=DANE!$A$40),$U$22,IF(AND(F100=$F$12,D100=DANE!$A$40),$U$23,$U$24))))</f>
        <v/>
      </c>
      <c r="V100" s="64" t="str">
        <f>IF(OR(C100="",D100&lt;&gt;DANE!$A$41,Q100=0),"",IF(AND(F100=$F$8,D100=DANE!$A$41),$V$19,IF(AND(F100=$F$11,D100=DANE!$A$41),$V$22,IF(AND(F100=$F$12,D100=DANE!$A$41),$V$23,$V$24))))</f>
        <v/>
      </c>
      <c r="W100" s="64" t="str">
        <f>IF(OR(C100="",D100&lt;&gt;DANE!$A$42,Q100=0),"",IF(AND(F100=$F$8,D100=DANE!$A$42),$W$19,IF(AND(F100=$F$11,D100=DANE!$A$42),$W$22,IF(AND(F100=$F$12,D100=DANE!$A$42),$W$23,$W$24))))</f>
        <v/>
      </c>
    </row>
    <row r="101" spans="1:23" x14ac:dyDescent="0.2">
      <c r="A101" s="18" t="str">
        <f t="shared" si="14"/>
        <v/>
      </c>
      <c r="B101" s="261" t="str">
        <f>IF(C101="","",DANE!C78)</f>
        <v/>
      </c>
      <c r="C101" s="271" t="str">
        <f>IF(DANE!D78="żż","",DANE!D78)</f>
        <v/>
      </c>
      <c r="D101" s="271" t="str">
        <f>IF(C101="","",DANE!W78)</f>
        <v/>
      </c>
      <c r="E101" s="271" t="str">
        <f>IF(C101="","",DANE!Y78)</f>
        <v/>
      </c>
      <c r="F101" s="272" t="str">
        <f>IF(C101="","",DANE!R78)</f>
        <v/>
      </c>
      <c r="G101" s="273" t="str">
        <f>IF(C101="","",IF(AND(DANE!S78="",DANE!T78="",DANE!U78="",DANE!V78=""),DANE!P78/DANE!Q78,IF(AND(DANE!T78&lt;=$Q$31,DANE!V78&gt;$Q$31+1),DANE!P78/DANE!Q78,IF(AND(DANE!T78&lt;=$Q$31,DANE!V78=$Q$31+1),DANE!F78/12*DANE!P78/DANE!Q78,IF(AND(DANE!T78=$Q$31+1,DANE!V78&gt;$Q$31+1),DANE!E78/12*(DANE!P78/DANE!Q78),IF(AND(DANE!T78=$Q$31+1,DANE!V78=$Q$31+1),(DANE!F78-DANE!E78+1)/12*(DANE!P78/DANE!Q78),0))))))</f>
        <v/>
      </c>
      <c r="H101" s="229" t="str">
        <f>IF(OR(C101="",I101=""),"",VLOOKUP(DANE!AD78,DANE!$A$17:$B$28,2,0))</f>
        <v/>
      </c>
      <c r="I101" s="274" t="str">
        <f>IF(OR(C101="",F101=DANE!$A$33,F101=DANE!$A$34,F101=DANE!$A$35,F101=DANE!$A$36),"",ROUND(G101*VLOOKUP(E101,'stawki wynagrodzeń'!$I$4:$O$17,HLOOKUP(D101,'stawki wynagrodzeń'!$D$4:$G$5,2,FALSE),FALSE),2))</f>
        <v/>
      </c>
      <c r="J101" s="275" t="str">
        <f>IF(OR(C101="",I101=""),"",DANE!AC78)</f>
        <v/>
      </c>
      <c r="K101" s="276" t="str">
        <f t="shared" si="15"/>
        <v/>
      </c>
      <c r="L101" s="277" t="str">
        <f t="shared" si="16"/>
        <v/>
      </c>
      <c r="M101" s="278" t="str">
        <f t="shared" si="17"/>
        <v/>
      </c>
      <c r="N101" s="279" t="str">
        <f>IF(OR(C101="",I101=""),"",DANE!BB78)</f>
        <v/>
      </c>
      <c r="O101" s="280" t="str">
        <f>IF(OR(C101="",I101=""),"",DANE!AJ78)</f>
        <v/>
      </c>
      <c r="P101" s="277" t="str">
        <f>IF(OR(C101="",I101=""),"",DANE!CF78)</f>
        <v/>
      </c>
      <c r="Q101" s="281" t="str">
        <f>IF(C101="","",DANE!G78)</f>
        <v/>
      </c>
      <c r="R101" s="284">
        <f>IF(C101="",0,IF(AND(F101=DANE!$A$30,Q101&gt;0),DANE!AB78,))</f>
        <v>0</v>
      </c>
      <c r="S101" s="272" t="str">
        <f>DANE!L78</f>
        <v/>
      </c>
      <c r="T101" s="64" t="str">
        <f>IF(OR(C101="",D101&lt;&gt;DANE!$A$39,Q101=0),"",IF(AND(F101=$F$8,D101=DANE!$A$39),$T$19,IF(AND(F101=$F$11,D101=DANE!$A$39),$T$22,IF(AND(F101=$F$12,D101=DANE!$A$39),$T$23,$T$24))))</f>
        <v/>
      </c>
      <c r="U101" s="64" t="str">
        <f>IF(OR(C101="",D101&lt;&gt;DANE!$A$40,Q101=0),"",IF(AND(F101=$F$8,D101=DANE!$A$40),$U$19,IF(AND(F101=$F$11,D101=DANE!$A$40),$U$22,IF(AND(F101=$F$12,D101=DANE!$A$40),$U$23,$U$24))))</f>
        <v/>
      </c>
      <c r="V101" s="64" t="str">
        <f>IF(OR(C101="",D101&lt;&gt;DANE!$A$41,Q101=0),"",IF(AND(F101=$F$8,D101=DANE!$A$41),$V$19,IF(AND(F101=$F$11,D101=DANE!$A$41),$V$22,IF(AND(F101=$F$12,D101=DANE!$A$41),$V$23,$V$24))))</f>
        <v/>
      </c>
      <c r="W101" s="64" t="str">
        <f>IF(OR(C101="",D101&lt;&gt;DANE!$A$42,Q101=0),"",IF(AND(F101=$F$8,D101=DANE!$A$42),$W$19,IF(AND(F101=$F$11,D101=DANE!$A$42),$W$22,IF(AND(F101=$F$12,D101=DANE!$A$42),$W$23,$W$24))))</f>
        <v/>
      </c>
    </row>
    <row r="102" spans="1:23" x14ac:dyDescent="0.2">
      <c r="A102" s="18" t="str">
        <f t="shared" si="14"/>
        <v/>
      </c>
      <c r="B102" s="261" t="str">
        <f>IF(C102="","",DANE!C79)</f>
        <v/>
      </c>
      <c r="C102" s="271" t="str">
        <f>IF(DANE!D79="żż","",DANE!D79)</f>
        <v/>
      </c>
      <c r="D102" s="271" t="str">
        <f>IF(C102="","",DANE!W79)</f>
        <v/>
      </c>
      <c r="E102" s="271" t="str">
        <f>IF(C102="","",DANE!Y79)</f>
        <v/>
      </c>
      <c r="F102" s="272" t="str">
        <f>IF(C102="","",DANE!R79)</f>
        <v/>
      </c>
      <c r="G102" s="273" t="str">
        <f>IF(C102="","",IF(AND(DANE!S79="",DANE!T79="",DANE!U79="",DANE!V79=""),DANE!P79/DANE!Q79,IF(AND(DANE!T79&lt;=$Q$31,DANE!V79&gt;$Q$31+1),DANE!P79/DANE!Q79,IF(AND(DANE!T79&lt;=$Q$31,DANE!V79=$Q$31+1),DANE!F79/12*DANE!P79/DANE!Q79,IF(AND(DANE!T79=$Q$31+1,DANE!V79&gt;$Q$31+1),DANE!E79/12*(DANE!P79/DANE!Q79),IF(AND(DANE!T79=$Q$31+1,DANE!V79=$Q$31+1),(DANE!F79-DANE!E79+1)/12*(DANE!P79/DANE!Q79),0))))))</f>
        <v/>
      </c>
      <c r="H102" s="229" t="str">
        <f>IF(OR(C102="",I102=""),"",VLOOKUP(DANE!AD79,DANE!$A$17:$B$28,2,0))</f>
        <v/>
      </c>
      <c r="I102" s="274" t="str">
        <f>IF(OR(C102="",F102=DANE!$A$33,F102=DANE!$A$34,F102=DANE!$A$35,F102=DANE!$A$36),"",ROUND(G102*VLOOKUP(E102,'stawki wynagrodzeń'!$I$4:$O$17,HLOOKUP(D102,'stawki wynagrodzeń'!$D$4:$G$5,2,FALSE),FALSE),2))</f>
        <v/>
      </c>
      <c r="J102" s="275" t="str">
        <f>IF(OR(C102="",I102=""),"",DANE!AC79)</f>
        <v/>
      </c>
      <c r="K102" s="276" t="str">
        <f t="shared" si="15"/>
        <v/>
      </c>
      <c r="L102" s="277" t="str">
        <f t="shared" si="16"/>
        <v/>
      </c>
      <c r="M102" s="278" t="str">
        <f t="shared" si="17"/>
        <v/>
      </c>
      <c r="N102" s="279" t="str">
        <f>IF(OR(C102="",I102=""),"",DANE!BB79)</f>
        <v/>
      </c>
      <c r="O102" s="280" t="str">
        <f>IF(OR(C102="",I102=""),"",DANE!AJ79)</f>
        <v/>
      </c>
      <c r="P102" s="277" t="str">
        <f>IF(OR(C102="",I102=""),"",DANE!CF79)</f>
        <v/>
      </c>
      <c r="Q102" s="281" t="str">
        <f>IF(C102="","",DANE!G79)</f>
        <v/>
      </c>
      <c r="R102" s="284">
        <f>IF(C102="",0,IF(AND(F102=DANE!$A$30,Q102&gt;0),DANE!AB79,))</f>
        <v>0</v>
      </c>
      <c r="S102" s="272" t="str">
        <f>DANE!L79</f>
        <v/>
      </c>
      <c r="T102" s="64" t="str">
        <f>IF(OR(C102="",D102&lt;&gt;DANE!$A$39,Q102=0),"",IF(AND(F102=$F$8,D102=DANE!$A$39),$T$19,IF(AND(F102=$F$11,D102=DANE!$A$39),$T$22,IF(AND(F102=$F$12,D102=DANE!$A$39),$T$23,$T$24))))</f>
        <v/>
      </c>
      <c r="U102" s="64" t="str">
        <f>IF(OR(C102="",D102&lt;&gt;DANE!$A$40,Q102=0),"",IF(AND(F102=$F$8,D102=DANE!$A$40),$U$19,IF(AND(F102=$F$11,D102=DANE!$A$40),$U$22,IF(AND(F102=$F$12,D102=DANE!$A$40),$U$23,$U$24))))</f>
        <v/>
      </c>
      <c r="V102" s="64" t="str">
        <f>IF(OR(C102="",D102&lt;&gt;DANE!$A$41,Q102=0),"",IF(AND(F102=$F$8,D102=DANE!$A$41),$V$19,IF(AND(F102=$F$11,D102=DANE!$A$41),$V$22,IF(AND(F102=$F$12,D102=DANE!$A$41),$V$23,$V$24))))</f>
        <v/>
      </c>
      <c r="W102" s="64" t="str">
        <f>IF(OR(C102="",D102&lt;&gt;DANE!$A$42,Q102=0),"",IF(AND(F102=$F$8,D102=DANE!$A$42),$W$19,IF(AND(F102=$F$11,D102=DANE!$A$42),$W$22,IF(AND(F102=$F$12,D102=DANE!$A$42),$W$23,$W$24))))</f>
        <v/>
      </c>
    </row>
    <row r="103" spans="1:23" x14ac:dyDescent="0.2">
      <c r="A103" s="18" t="str">
        <f t="shared" si="14"/>
        <v/>
      </c>
      <c r="B103" s="261" t="str">
        <f>IF(C103="","",DANE!C80)</f>
        <v/>
      </c>
      <c r="C103" s="271" t="str">
        <f>IF(DANE!D80="żż","",DANE!D80)</f>
        <v/>
      </c>
      <c r="D103" s="271" t="str">
        <f>IF(C103="","",DANE!W80)</f>
        <v/>
      </c>
      <c r="E103" s="271" t="str">
        <f>IF(C103="","",DANE!Y80)</f>
        <v/>
      </c>
      <c r="F103" s="272" t="str">
        <f>IF(C103="","",DANE!R80)</f>
        <v/>
      </c>
      <c r="G103" s="273" t="str">
        <f>IF(C103="","",IF(AND(DANE!S80="",DANE!T80="",DANE!U80="",DANE!V80=""),DANE!P80/DANE!Q80,IF(AND(DANE!T80&lt;=$Q$31,DANE!V80&gt;$Q$31+1),DANE!P80/DANE!Q80,IF(AND(DANE!T80&lt;=$Q$31,DANE!V80=$Q$31+1),DANE!F80/12*DANE!P80/DANE!Q80,IF(AND(DANE!T80=$Q$31+1,DANE!V80&gt;$Q$31+1),DANE!E80/12*(DANE!P80/DANE!Q80),IF(AND(DANE!T80=$Q$31+1,DANE!V80=$Q$31+1),(DANE!F80-DANE!E80+1)/12*(DANE!P80/DANE!Q80),0))))))</f>
        <v/>
      </c>
      <c r="H103" s="229" t="str">
        <f>IF(OR(C103="",I103=""),"",VLOOKUP(DANE!AD80,DANE!$A$17:$B$28,2,0))</f>
        <v/>
      </c>
      <c r="I103" s="274" t="str">
        <f>IF(OR(C103="",F103=DANE!$A$33,F103=DANE!$A$34,F103=DANE!$A$35,F103=DANE!$A$36),"",ROUND(G103*VLOOKUP(E103,'stawki wynagrodzeń'!$I$4:$O$17,HLOOKUP(D103,'stawki wynagrodzeń'!$D$4:$G$5,2,FALSE),FALSE),2))</f>
        <v/>
      </c>
      <c r="J103" s="275" t="str">
        <f>IF(OR(C103="",I103=""),"",DANE!AC80)</f>
        <v/>
      </c>
      <c r="K103" s="276" t="str">
        <f t="shared" si="15"/>
        <v/>
      </c>
      <c r="L103" s="277" t="str">
        <f t="shared" si="16"/>
        <v/>
      </c>
      <c r="M103" s="278" t="str">
        <f t="shared" si="17"/>
        <v/>
      </c>
      <c r="N103" s="279" t="str">
        <f>IF(OR(C103="",I103=""),"",DANE!BB80)</f>
        <v/>
      </c>
      <c r="O103" s="280" t="str">
        <f>IF(OR(C103="",I103=""),"",DANE!AJ80)</f>
        <v/>
      </c>
      <c r="P103" s="277" t="str">
        <f>IF(OR(C103="",I103=""),"",DANE!CF80)</f>
        <v/>
      </c>
      <c r="Q103" s="281" t="str">
        <f>IF(C103="","",DANE!G80)</f>
        <v/>
      </c>
      <c r="R103" s="284">
        <f>IF(C103="",0,IF(AND(F103=DANE!$A$30,Q103&gt;0),DANE!AB80,))</f>
        <v>0</v>
      </c>
      <c r="S103" s="272" t="str">
        <f>DANE!L80</f>
        <v/>
      </c>
      <c r="T103" s="64" t="str">
        <f>IF(OR(C103="",D103&lt;&gt;DANE!$A$39,Q103=0),"",IF(AND(F103=$F$8,D103=DANE!$A$39),$T$19,IF(AND(F103=$F$11,D103=DANE!$A$39),$T$22,IF(AND(F103=$F$12,D103=DANE!$A$39),$T$23,$T$24))))</f>
        <v/>
      </c>
      <c r="U103" s="64" t="str">
        <f>IF(OR(C103="",D103&lt;&gt;DANE!$A$40,Q103=0),"",IF(AND(F103=$F$8,D103=DANE!$A$40),$U$19,IF(AND(F103=$F$11,D103=DANE!$A$40),$U$22,IF(AND(F103=$F$12,D103=DANE!$A$40),$U$23,$U$24))))</f>
        <v/>
      </c>
      <c r="V103" s="64" t="str">
        <f>IF(OR(C103="",D103&lt;&gt;DANE!$A$41,Q103=0),"",IF(AND(F103=$F$8,D103=DANE!$A$41),$V$19,IF(AND(F103=$F$11,D103=DANE!$A$41),$V$22,IF(AND(F103=$F$12,D103=DANE!$A$41),$V$23,$V$24))))</f>
        <v/>
      </c>
      <c r="W103" s="64" t="str">
        <f>IF(OR(C103="",D103&lt;&gt;DANE!$A$42,Q103=0),"",IF(AND(F103=$F$8,D103=DANE!$A$42),$W$19,IF(AND(F103=$F$11,D103=DANE!$A$42),$W$22,IF(AND(F103=$F$12,D103=DANE!$A$42),$W$23,$W$24))))</f>
        <v/>
      </c>
    </row>
    <row r="104" spans="1:23" x14ac:dyDescent="0.2">
      <c r="A104" s="18" t="str">
        <f t="shared" si="14"/>
        <v/>
      </c>
      <c r="B104" s="261" t="str">
        <f>IF(C104="","",DANE!C81)</f>
        <v/>
      </c>
      <c r="C104" s="271" t="str">
        <f>IF(DANE!D81="żż","",DANE!D81)</f>
        <v/>
      </c>
      <c r="D104" s="271" t="str">
        <f>IF(C104="","",DANE!W81)</f>
        <v/>
      </c>
      <c r="E104" s="271" t="str">
        <f>IF(C104="","",DANE!Y81)</f>
        <v/>
      </c>
      <c r="F104" s="272" t="str">
        <f>IF(C104="","",DANE!R81)</f>
        <v/>
      </c>
      <c r="G104" s="273" t="str">
        <f>IF(C104="","",IF(AND(DANE!S81="",DANE!T81="",DANE!U81="",DANE!V81=""),DANE!P81/DANE!Q81,IF(AND(DANE!T81&lt;=$Q$31,DANE!V81&gt;$Q$31+1),DANE!P81/DANE!Q81,IF(AND(DANE!T81&lt;=$Q$31,DANE!V81=$Q$31+1),DANE!F81/12*DANE!P81/DANE!Q81,IF(AND(DANE!T81=$Q$31+1,DANE!V81&gt;$Q$31+1),DANE!E81/12*(DANE!P81/DANE!Q81),IF(AND(DANE!T81=$Q$31+1,DANE!V81=$Q$31+1),(DANE!F81-DANE!E81+1)/12*(DANE!P81/DANE!Q81),0))))))</f>
        <v/>
      </c>
      <c r="H104" s="229" t="str">
        <f>IF(OR(C104="",I104=""),"",VLOOKUP(DANE!AD81,DANE!$A$17:$B$28,2,0))</f>
        <v/>
      </c>
      <c r="I104" s="274" t="str">
        <f>IF(OR(C104="",F104=DANE!$A$33,F104=DANE!$A$34,F104=DANE!$A$35,F104=DANE!$A$36),"",ROUND(G104*VLOOKUP(E104,'stawki wynagrodzeń'!$I$4:$O$17,HLOOKUP(D104,'stawki wynagrodzeń'!$D$4:$G$5,2,FALSE),FALSE),2))</f>
        <v/>
      </c>
      <c r="J104" s="275" t="str">
        <f>IF(OR(C104="",I104=""),"",DANE!AC81)</f>
        <v/>
      </c>
      <c r="K104" s="276" t="str">
        <f t="shared" si="15"/>
        <v/>
      </c>
      <c r="L104" s="277" t="str">
        <f t="shared" si="16"/>
        <v/>
      </c>
      <c r="M104" s="278" t="str">
        <f t="shared" si="17"/>
        <v/>
      </c>
      <c r="N104" s="279" t="str">
        <f>IF(OR(C104="",I104=""),"",DANE!BB81)</f>
        <v/>
      </c>
      <c r="O104" s="280" t="str">
        <f>IF(OR(C104="",I104=""),"",DANE!AJ81)</f>
        <v/>
      </c>
      <c r="P104" s="277" t="str">
        <f>IF(OR(C104="",I104=""),"",DANE!CF81)</f>
        <v/>
      </c>
      <c r="Q104" s="281" t="str">
        <f>IF(C104="","",DANE!G81)</f>
        <v/>
      </c>
      <c r="R104" s="284">
        <f>IF(C104="",0,IF(AND(F104=DANE!$A$30,Q104&gt;0),DANE!AB81,))</f>
        <v>0</v>
      </c>
      <c r="S104" s="272" t="str">
        <f>DANE!L81</f>
        <v/>
      </c>
      <c r="T104" s="64" t="str">
        <f>IF(OR(C104="",D104&lt;&gt;DANE!$A$39,Q104=0),"",IF(AND(F104=$F$8,D104=DANE!$A$39),$T$19,IF(AND(F104=$F$11,D104=DANE!$A$39),$T$22,IF(AND(F104=$F$12,D104=DANE!$A$39),$T$23,$T$24))))</f>
        <v/>
      </c>
      <c r="U104" s="64" t="str">
        <f>IF(OR(C104="",D104&lt;&gt;DANE!$A$40,Q104=0),"",IF(AND(F104=$F$8,D104=DANE!$A$40),$U$19,IF(AND(F104=$F$11,D104=DANE!$A$40),$U$22,IF(AND(F104=$F$12,D104=DANE!$A$40),$U$23,$U$24))))</f>
        <v/>
      </c>
      <c r="V104" s="64" t="str">
        <f>IF(OR(C104="",D104&lt;&gt;DANE!$A$41,Q104=0),"",IF(AND(F104=$F$8,D104=DANE!$A$41),$V$19,IF(AND(F104=$F$11,D104=DANE!$A$41),$V$22,IF(AND(F104=$F$12,D104=DANE!$A$41),$V$23,$V$24))))</f>
        <v/>
      </c>
      <c r="W104" s="64" t="str">
        <f>IF(OR(C104="",D104&lt;&gt;DANE!$A$42,Q104=0),"",IF(AND(F104=$F$8,D104=DANE!$A$42),$W$19,IF(AND(F104=$F$11,D104=DANE!$A$42),$W$22,IF(AND(F104=$F$12,D104=DANE!$A$42),$W$23,$W$24))))</f>
        <v/>
      </c>
    </row>
    <row r="105" spans="1:23" x14ac:dyDescent="0.2">
      <c r="A105" s="18" t="str">
        <f t="shared" si="14"/>
        <v/>
      </c>
      <c r="B105" s="261" t="str">
        <f>IF(C105="","",DANE!C82)</f>
        <v/>
      </c>
      <c r="C105" s="271" t="str">
        <f>IF(DANE!D82="żż","",DANE!D82)</f>
        <v/>
      </c>
      <c r="D105" s="271" t="str">
        <f>IF(C105="","",DANE!W82)</f>
        <v/>
      </c>
      <c r="E105" s="271" t="str">
        <f>IF(C105="","",DANE!Y82)</f>
        <v/>
      </c>
      <c r="F105" s="272" t="str">
        <f>IF(C105="","",DANE!R82)</f>
        <v/>
      </c>
      <c r="G105" s="273" t="str">
        <f>IF(C105="","",IF(AND(DANE!S82="",DANE!T82="",DANE!U82="",DANE!V82=""),DANE!P82/DANE!Q82,IF(AND(DANE!T82&lt;=$Q$31,DANE!V82&gt;$Q$31+1),DANE!P82/DANE!Q82,IF(AND(DANE!T82&lt;=$Q$31,DANE!V82=$Q$31+1),DANE!F82/12*DANE!P82/DANE!Q82,IF(AND(DANE!T82=$Q$31+1,DANE!V82&gt;$Q$31+1),DANE!E82/12*(DANE!P82/DANE!Q82),IF(AND(DANE!T82=$Q$31+1,DANE!V82=$Q$31+1),(DANE!F82-DANE!E82+1)/12*(DANE!P82/DANE!Q82),0))))))</f>
        <v/>
      </c>
      <c r="H105" s="229" t="str">
        <f>IF(OR(C105="",I105=""),"",VLOOKUP(DANE!AD82,DANE!$A$17:$B$28,2,0))</f>
        <v/>
      </c>
      <c r="I105" s="274" t="str">
        <f>IF(OR(C105="",F105=DANE!$A$33,F105=DANE!$A$34,F105=DANE!$A$35,F105=DANE!$A$36),"",ROUND(G105*VLOOKUP(E105,'stawki wynagrodzeń'!$I$4:$O$17,HLOOKUP(D105,'stawki wynagrodzeń'!$D$4:$G$5,2,FALSE),FALSE),2))</f>
        <v/>
      </c>
      <c r="J105" s="275" t="str">
        <f>IF(OR(C105="",I105=""),"",DANE!AC82)</f>
        <v/>
      </c>
      <c r="K105" s="276" t="str">
        <f t="shared" si="15"/>
        <v/>
      </c>
      <c r="L105" s="277" t="str">
        <f t="shared" si="16"/>
        <v/>
      </c>
      <c r="M105" s="278" t="str">
        <f t="shared" si="17"/>
        <v/>
      </c>
      <c r="N105" s="279" t="str">
        <f>IF(OR(C105="",I105=""),"",DANE!BB82)</f>
        <v/>
      </c>
      <c r="O105" s="280" t="str">
        <f>IF(OR(C105="",I105=""),"",DANE!AJ82)</f>
        <v/>
      </c>
      <c r="P105" s="277" t="str">
        <f>IF(OR(C105="",I105=""),"",DANE!CF82)</f>
        <v/>
      </c>
      <c r="Q105" s="281" t="str">
        <f>IF(C105="","",DANE!G82)</f>
        <v/>
      </c>
      <c r="R105" s="284">
        <f>IF(C105="",0,IF(AND(F105=DANE!$A$30,Q105&gt;0),DANE!AB82,))</f>
        <v>0</v>
      </c>
      <c r="S105" s="272" t="str">
        <f>DANE!L82</f>
        <v/>
      </c>
      <c r="T105" s="64" t="str">
        <f>IF(OR(C105="",D105&lt;&gt;DANE!$A$39,Q105=0),"",IF(AND(F105=$F$8,D105=DANE!$A$39),$T$19,IF(AND(F105=$F$11,D105=DANE!$A$39),$T$22,IF(AND(F105=$F$12,D105=DANE!$A$39),$T$23,$T$24))))</f>
        <v/>
      </c>
      <c r="U105" s="64" t="str">
        <f>IF(OR(C105="",D105&lt;&gt;DANE!$A$40,Q105=0),"",IF(AND(F105=$F$8,D105=DANE!$A$40),$U$19,IF(AND(F105=$F$11,D105=DANE!$A$40),$U$22,IF(AND(F105=$F$12,D105=DANE!$A$40),$U$23,$U$24))))</f>
        <v/>
      </c>
      <c r="V105" s="64" t="str">
        <f>IF(OR(C105="",D105&lt;&gt;DANE!$A$41,Q105=0),"",IF(AND(F105=$F$8,D105=DANE!$A$41),$V$19,IF(AND(F105=$F$11,D105=DANE!$A$41),$V$22,IF(AND(F105=$F$12,D105=DANE!$A$41),$V$23,$V$24))))</f>
        <v/>
      </c>
      <c r="W105" s="64" t="str">
        <f>IF(OR(C105="",D105&lt;&gt;DANE!$A$42,Q105=0),"",IF(AND(F105=$F$8,D105=DANE!$A$42),$W$19,IF(AND(F105=$F$11,D105=DANE!$A$42),$W$22,IF(AND(F105=$F$12,D105=DANE!$A$42),$W$23,$W$24))))</f>
        <v/>
      </c>
    </row>
    <row r="106" spans="1:23" x14ac:dyDescent="0.2">
      <c r="A106" s="18" t="str">
        <f t="shared" si="14"/>
        <v/>
      </c>
      <c r="B106" s="261" t="str">
        <f>IF(C106="","",DANE!C83)</f>
        <v/>
      </c>
      <c r="C106" s="271" t="str">
        <f>IF(DANE!D83="żż","",DANE!D83)</f>
        <v/>
      </c>
      <c r="D106" s="271" t="str">
        <f>IF(C106="","",DANE!W83)</f>
        <v/>
      </c>
      <c r="E106" s="271" t="str">
        <f>IF(C106="","",DANE!Y83)</f>
        <v/>
      </c>
      <c r="F106" s="272" t="str">
        <f>IF(C106="","",DANE!R83)</f>
        <v/>
      </c>
      <c r="G106" s="273" t="str">
        <f>IF(C106="","",IF(AND(DANE!S83="",DANE!T83="",DANE!U83="",DANE!V83=""),DANE!P83/DANE!Q83,IF(AND(DANE!T83&lt;=$Q$31,DANE!V83&gt;$Q$31+1),DANE!P83/DANE!Q83,IF(AND(DANE!T83&lt;=$Q$31,DANE!V83=$Q$31+1),DANE!F83/12*DANE!P83/DANE!Q83,IF(AND(DANE!T83=$Q$31+1,DANE!V83&gt;$Q$31+1),DANE!E83/12*(DANE!P83/DANE!Q83),IF(AND(DANE!T83=$Q$31+1,DANE!V83=$Q$31+1),(DANE!F83-DANE!E83+1)/12*(DANE!P83/DANE!Q83),0))))))</f>
        <v/>
      </c>
      <c r="H106" s="229" t="str">
        <f>IF(OR(C106="",I106=""),"",VLOOKUP(DANE!AD83,DANE!$A$17:$B$28,2,0))</f>
        <v/>
      </c>
      <c r="I106" s="274" t="str">
        <f>IF(OR(C106="",F106=DANE!$A$33,F106=DANE!$A$34,F106=DANE!$A$35,F106=DANE!$A$36),"",ROUND(G106*VLOOKUP(E106,'stawki wynagrodzeń'!$I$4:$O$17,HLOOKUP(D106,'stawki wynagrodzeń'!$D$4:$G$5,2,FALSE),FALSE),2))</f>
        <v/>
      </c>
      <c r="J106" s="275" t="str">
        <f>IF(OR(C106="",I106=""),"",DANE!AC83)</f>
        <v/>
      </c>
      <c r="K106" s="276" t="str">
        <f t="shared" si="15"/>
        <v/>
      </c>
      <c r="L106" s="277" t="str">
        <f t="shared" si="16"/>
        <v/>
      </c>
      <c r="M106" s="278" t="str">
        <f t="shared" si="17"/>
        <v/>
      </c>
      <c r="N106" s="279" t="str">
        <f>IF(OR(C106="",I106=""),"",DANE!BB83)</f>
        <v/>
      </c>
      <c r="O106" s="280" t="str">
        <f>IF(OR(C106="",I106=""),"",DANE!AJ83)</f>
        <v/>
      </c>
      <c r="P106" s="277" t="str">
        <f>IF(OR(C106="",I106=""),"",DANE!CF83)</f>
        <v/>
      </c>
      <c r="Q106" s="281" t="str">
        <f>IF(C106="","",DANE!G83)</f>
        <v/>
      </c>
      <c r="R106" s="284">
        <f>IF(C106="",0,IF(AND(F106=DANE!$A$30,Q106&gt;0),DANE!AB83,))</f>
        <v>0</v>
      </c>
      <c r="S106" s="272" t="str">
        <f>DANE!L83</f>
        <v/>
      </c>
      <c r="T106" s="64" t="str">
        <f>IF(OR(C106="",D106&lt;&gt;DANE!$A$39,Q106=0),"",IF(AND(F106=$F$8,D106=DANE!$A$39),$T$19,IF(AND(F106=$F$11,D106=DANE!$A$39),$T$22,IF(AND(F106=$F$12,D106=DANE!$A$39),$T$23,$T$24))))</f>
        <v/>
      </c>
      <c r="U106" s="64" t="str">
        <f>IF(OR(C106="",D106&lt;&gt;DANE!$A$40,Q106=0),"",IF(AND(F106=$F$8,D106=DANE!$A$40),$U$19,IF(AND(F106=$F$11,D106=DANE!$A$40),$U$22,IF(AND(F106=$F$12,D106=DANE!$A$40),$U$23,$U$24))))</f>
        <v/>
      </c>
      <c r="V106" s="64" t="str">
        <f>IF(OR(C106="",D106&lt;&gt;DANE!$A$41,Q106=0),"",IF(AND(F106=$F$8,D106=DANE!$A$41),$V$19,IF(AND(F106=$F$11,D106=DANE!$A$41),$V$22,IF(AND(F106=$F$12,D106=DANE!$A$41),$V$23,$V$24))))</f>
        <v/>
      </c>
      <c r="W106" s="64" t="str">
        <f>IF(OR(C106="",D106&lt;&gt;DANE!$A$42,Q106=0),"",IF(AND(F106=$F$8,D106=DANE!$A$42),$W$19,IF(AND(F106=$F$11,D106=DANE!$A$42),$W$22,IF(AND(F106=$F$12,D106=DANE!$A$42),$W$23,$W$24))))</f>
        <v/>
      </c>
    </row>
    <row r="107" spans="1:23" x14ac:dyDescent="0.2">
      <c r="A107" s="18" t="str">
        <f t="shared" si="14"/>
        <v/>
      </c>
      <c r="B107" s="261" t="str">
        <f>IF(C107="","",DANE!C84)</f>
        <v/>
      </c>
      <c r="C107" s="271" t="str">
        <f>IF(DANE!D84="żż","",DANE!D84)</f>
        <v/>
      </c>
      <c r="D107" s="271" t="str">
        <f>IF(C107="","",DANE!W84)</f>
        <v/>
      </c>
      <c r="E107" s="271" t="str">
        <f>IF(C107="","",DANE!Y84)</f>
        <v/>
      </c>
      <c r="F107" s="272" t="str">
        <f>IF(C107="","",DANE!R84)</f>
        <v/>
      </c>
      <c r="G107" s="273" t="str">
        <f>IF(C107="","",IF(AND(DANE!S84="",DANE!T84="",DANE!U84="",DANE!V84=""),DANE!P84/DANE!Q84,IF(AND(DANE!T84&lt;=$Q$31,DANE!V84&gt;$Q$31+1),DANE!P84/DANE!Q84,IF(AND(DANE!T84&lt;=$Q$31,DANE!V84=$Q$31+1),DANE!F84/12*DANE!P84/DANE!Q84,IF(AND(DANE!T84=$Q$31+1,DANE!V84&gt;$Q$31+1),DANE!E84/12*(DANE!P84/DANE!Q84),IF(AND(DANE!T84=$Q$31+1,DANE!V84=$Q$31+1),(DANE!F84-DANE!E84+1)/12*(DANE!P84/DANE!Q84),0))))))</f>
        <v/>
      </c>
      <c r="H107" s="229" t="str">
        <f>IF(OR(C107="",I107=""),"",VLOOKUP(DANE!AD84,DANE!$A$17:$B$28,2,0))</f>
        <v/>
      </c>
      <c r="I107" s="274" t="str">
        <f>IF(OR(C107="",F107=DANE!$A$33,F107=DANE!$A$34,F107=DANE!$A$35,F107=DANE!$A$36),"",ROUND(G107*VLOOKUP(E107,'stawki wynagrodzeń'!$I$4:$O$17,HLOOKUP(D107,'stawki wynagrodzeń'!$D$4:$G$5,2,FALSE),FALSE),2))</f>
        <v/>
      </c>
      <c r="J107" s="275" t="str">
        <f>IF(OR(C107="",I107=""),"",DANE!AC84)</f>
        <v/>
      </c>
      <c r="K107" s="276" t="str">
        <f t="shared" si="15"/>
        <v/>
      </c>
      <c r="L107" s="277" t="str">
        <f t="shared" si="16"/>
        <v/>
      </c>
      <c r="M107" s="278" t="str">
        <f t="shared" si="17"/>
        <v/>
      </c>
      <c r="N107" s="279" t="str">
        <f>IF(OR(C107="",I107=""),"",DANE!BB84)</f>
        <v/>
      </c>
      <c r="O107" s="280" t="str">
        <f>IF(OR(C107="",I107=""),"",DANE!AJ84)</f>
        <v/>
      </c>
      <c r="P107" s="277" t="str">
        <f>IF(OR(C107="",I107=""),"",DANE!CF84)</f>
        <v/>
      </c>
      <c r="Q107" s="281" t="str">
        <f>IF(C107="","",DANE!G84)</f>
        <v/>
      </c>
      <c r="R107" s="284">
        <f>IF(C107="",0,IF(AND(F107=DANE!$A$30,Q107&gt;0),DANE!AB84,))</f>
        <v>0</v>
      </c>
      <c r="S107" s="272" t="str">
        <f>DANE!L84</f>
        <v/>
      </c>
      <c r="T107" s="64" t="str">
        <f>IF(OR(C107="",D107&lt;&gt;DANE!$A$39,Q107=0),"",IF(AND(F107=$F$8,D107=DANE!$A$39),$T$19,IF(AND(F107=$F$11,D107=DANE!$A$39),$T$22,IF(AND(F107=$F$12,D107=DANE!$A$39),$T$23,$T$24))))</f>
        <v/>
      </c>
      <c r="U107" s="64" t="str">
        <f>IF(OR(C107="",D107&lt;&gt;DANE!$A$40,Q107=0),"",IF(AND(F107=$F$8,D107=DANE!$A$40),$U$19,IF(AND(F107=$F$11,D107=DANE!$A$40),$U$22,IF(AND(F107=$F$12,D107=DANE!$A$40),$U$23,$U$24))))</f>
        <v/>
      </c>
      <c r="V107" s="64" t="str">
        <f>IF(OR(C107="",D107&lt;&gt;DANE!$A$41,Q107=0),"",IF(AND(F107=$F$8,D107=DANE!$A$41),$V$19,IF(AND(F107=$F$11,D107=DANE!$A$41),$V$22,IF(AND(F107=$F$12,D107=DANE!$A$41),$V$23,$V$24))))</f>
        <v/>
      </c>
      <c r="W107" s="64" t="str">
        <f>IF(OR(C107="",D107&lt;&gt;DANE!$A$42,Q107=0),"",IF(AND(F107=$F$8,D107=DANE!$A$42),$W$19,IF(AND(F107=$F$11,D107=DANE!$A$42),$W$22,IF(AND(F107=$F$12,D107=DANE!$A$42),$W$23,$W$24))))</f>
        <v/>
      </c>
    </row>
    <row r="108" spans="1:23" x14ac:dyDescent="0.2">
      <c r="A108" s="18" t="str">
        <f t="shared" si="14"/>
        <v/>
      </c>
      <c r="B108" s="261" t="str">
        <f>IF(C108="","",DANE!C85)</f>
        <v/>
      </c>
      <c r="C108" s="271" t="str">
        <f>IF(DANE!D85="żż","",DANE!D85)</f>
        <v/>
      </c>
      <c r="D108" s="271" t="str">
        <f>IF(C108="","",DANE!W85)</f>
        <v/>
      </c>
      <c r="E108" s="271" t="str">
        <f>IF(C108="","",DANE!Y85)</f>
        <v/>
      </c>
      <c r="F108" s="272" t="str">
        <f>IF(C108="","",DANE!R85)</f>
        <v/>
      </c>
      <c r="G108" s="273" t="str">
        <f>IF(C108="","",IF(AND(DANE!S85="",DANE!T85="",DANE!U85="",DANE!V85=""),DANE!P85/DANE!Q85,IF(AND(DANE!T85&lt;=$Q$31,DANE!V85&gt;$Q$31+1),DANE!P85/DANE!Q85,IF(AND(DANE!T85&lt;=$Q$31,DANE!V85=$Q$31+1),DANE!F85/12*DANE!P85/DANE!Q85,IF(AND(DANE!T85=$Q$31+1,DANE!V85&gt;$Q$31+1),DANE!E85/12*(DANE!P85/DANE!Q85),IF(AND(DANE!T85=$Q$31+1,DANE!V85=$Q$31+1),(DANE!F85-DANE!E85+1)/12*(DANE!P85/DANE!Q85),0))))))</f>
        <v/>
      </c>
      <c r="H108" s="229" t="str">
        <f>IF(OR(C108="",I108=""),"",VLOOKUP(DANE!AD85,DANE!$A$17:$B$28,2,0))</f>
        <v/>
      </c>
      <c r="I108" s="274" t="str">
        <f>IF(OR(C108="",F108=DANE!$A$33,F108=DANE!$A$34,F108=DANE!$A$35,F108=DANE!$A$36),"",ROUND(G108*VLOOKUP(E108,'stawki wynagrodzeń'!$I$4:$O$17,HLOOKUP(D108,'stawki wynagrodzeń'!$D$4:$G$5,2,FALSE),FALSE),2))</f>
        <v/>
      </c>
      <c r="J108" s="275" t="str">
        <f>IF(OR(C108="",I108=""),"",DANE!AC85)</f>
        <v/>
      </c>
      <c r="K108" s="276" t="str">
        <f t="shared" si="15"/>
        <v/>
      </c>
      <c r="L108" s="277" t="str">
        <f t="shared" si="16"/>
        <v/>
      </c>
      <c r="M108" s="278" t="str">
        <f t="shared" si="17"/>
        <v/>
      </c>
      <c r="N108" s="279" t="str">
        <f>IF(OR(C108="",I108=""),"",DANE!BB85)</f>
        <v/>
      </c>
      <c r="O108" s="280" t="str">
        <f>IF(OR(C108="",I108=""),"",DANE!AJ85)</f>
        <v/>
      </c>
      <c r="P108" s="277" t="str">
        <f>IF(OR(C108="",I108=""),"",DANE!CF85)</f>
        <v/>
      </c>
      <c r="Q108" s="281" t="str">
        <f>IF(C108="","",DANE!G85)</f>
        <v/>
      </c>
      <c r="R108" s="284">
        <f>IF(C108="",0,IF(AND(F108=DANE!$A$30,Q108&gt;0),DANE!AB85,))</f>
        <v>0</v>
      </c>
      <c r="S108" s="272" t="str">
        <f>DANE!L85</f>
        <v/>
      </c>
      <c r="T108" s="64" t="str">
        <f>IF(OR(C108="",D108&lt;&gt;DANE!$A$39,Q108=0),"",IF(AND(F108=$F$8,D108=DANE!$A$39),$T$19,IF(AND(F108=$F$11,D108=DANE!$A$39),$T$22,IF(AND(F108=$F$12,D108=DANE!$A$39),$T$23,$T$24))))</f>
        <v/>
      </c>
      <c r="U108" s="64" t="str">
        <f>IF(OR(C108="",D108&lt;&gt;DANE!$A$40,Q108=0),"",IF(AND(F108=$F$8,D108=DANE!$A$40),$U$19,IF(AND(F108=$F$11,D108=DANE!$A$40),$U$22,IF(AND(F108=$F$12,D108=DANE!$A$40),$U$23,$U$24))))</f>
        <v/>
      </c>
      <c r="V108" s="64" t="str">
        <f>IF(OR(C108="",D108&lt;&gt;DANE!$A$41,Q108=0),"",IF(AND(F108=$F$8,D108=DANE!$A$41),$V$19,IF(AND(F108=$F$11,D108=DANE!$A$41),$V$22,IF(AND(F108=$F$12,D108=DANE!$A$41),$V$23,$V$24))))</f>
        <v/>
      </c>
      <c r="W108" s="64" t="str">
        <f>IF(OR(C108="",D108&lt;&gt;DANE!$A$42,Q108=0),"",IF(AND(F108=$F$8,D108=DANE!$A$42),$W$19,IF(AND(F108=$F$11,D108=DANE!$A$42),$W$22,IF(AND(F108=$F$12,D108=DANE!$A$42),$W$23,$W$24))))</f>
        <v/>
      </c>
    </row>
    <row r="109" spans="1:23" x14ac:dyDescent="0.2">
      <c r="A109" s="18" t="str">
        <f t="shared" si="14"/>
        <v/>
      </c>
      <c r="B109" s="261" t="str">
        <f>IF(C109="","",DANE!C86)</f>
        <v/>
      </c>
      <c r="C109" s="271" t="str">
        <f>IF(DANE!D86="żż","",DANE!D86)</f>
        <v/>
      </c>
      <c r="D109" s="271" t="str">
        <f>IF(C109="","",DANE!W86)</f>
        <v/>
      </c>
      <c r="E109" s="271" t="str">
        <f>IF(C109="","",DANE!Y86)</f>
        <v/>
      </c>
      <c r="F109" s="272" t="str">
        <f>IF(C109="","",DANE!R86)</f>
        <v/>
      </c>
      <c r="G109" s="273" t="str">
        <f>IF(C109="","",IF(AND(DANE!S86="",DANE!T86="",DANE!U86="",DANE!V86=""),DANE!P86/DANE!Q86,IF(AND(DANE!T86&lt;=$Q$31,DANE!V86&gt;$Q$31+1),DANE!P86/DANE!Q86,IF(AND(DANE!T86&lt;=$Q$31,DANE!V86=$Q$31+1),DANE!F86/12*DANE!P86/DANE!Q86,IF(AND(DANE!T86=$Q$31+1,DANE!V86&gt;$Q$31+1),DANE!E86/12*(DANE!P86/DANE!Q86),IF(AND(DANE!T86=$Q$31+1,DANE!V86=$Q$31+1),(DANE!F86-DANE!E86+1)/12*(DANE!P86/DANE!Q86),0))))))</f>
        <v/>
      </c>
      <c r="H109" s="229" t="str">
        <f>IF(OR(C109="",I109=""),"",VLOOKUP(DANE!AD86,DANE!$A$17:$B$28,2,0))</f>
        <v/>
      </c>
      <c r="I109" s="274" t="str">
        <f>IF(OR(C109="",F109=DANE!$A$33,F109=DANE!$A$34,F109=DANE!$A$35,F109=DANE!$A$36),"",ROUND(G109*VLOOKUP(E109,'stawki wynagrodzeń'!$I$4:$O$17,HLOOKUP(D109,'stawki wynagrodzeń'!$D$4:$G$5,2,FALSE),FALSE),2))</f>
        <v/>
      </c>
      <c r="J109" s="275" t="str">
        <f>IF(OR(C109="",I109=""),"",DANE!AC86)</f>
        <v/>
      </c>
      <c r="K109" s="276" t="str">
        <f t="shared" si="15"/>
        <v/>
      </c>
      <c r="L109" s="277" t="str">
        <f t="shared" si="16"/>
        <v/>
      </c>
      <c r="M109" s="278" t="str">
        <f t="shared" si="17"/>
        <v/>
      </c>
      <c r="N109" s="279" t="str">
        <f>IF(OR(C109="",I109=""),"",DANE!BB86)</f>
        <v/>
      </c>
      <c r="O109" s="280" t="str">
        <f>IF(OR(C109="",I109=""),"",DANE!AJ86)</f>
        <v/>
      </c>
      <c r="P109" s="277" t="str">
        <f>IF(OR(C109="",I109=""),"",DANE!CF86)</f>
        <v/>
      </c>
      <c r="Q109" s="281" t="str">
        <f>IF(C109="","",DANE!G86)</f>
        <v/>
      </c>
      <c r="R109" s="284">
        <f>IF(C109="",0,IF(AND(F109=DANE!$A$30,Q109&gt;0),DANE!AB86,))</f>
        <v>0</v>
      </c>
      <c r="S109" s="272" t="str">
        <f>DANE!L86</f>
        <v/>
      </c>
      <c r="T109" s="64" t="str">
        <f>IF(OR(C109="",D109&lt;&gt;DANE!$A$39,Q109=0),"",IF(AND(F109=$F$8,D109=DANE!$A$39),$T$19,IF(AND(F109=$F$11,D109=DANE!$A$39),$T$22,IF(AND(F109=$F$12,D109=DANE!$A$39),$T$23,$T$24))))</f>
        <v/>
      </c>
      <c r="U109" s="64" t="str">
        <f>IF(OR(C109="",D109&lt;&gt;DANE!$A$40,Q109=0),"",IF(AND(F109=$F$8,D109=DANE!$A$40),$U$19,IF(AND(F109=$F$11,D109=DANE!$A$40),$U$22,IF(AND(F109=$F$12,D109=DANE!$A$40),$U$23,$U$24))))</f>
        <v/>
      </c>
      <c r="V109" s="64" t="str">
        <f>IF(OR(C109="",D109&lt;&gt;DANE!$A$41,Q109=0),"",IF(AND(F109=$F$8,D109=DANE!$A$41),$V$19,IF(AND(F109=$F$11,D109=DANE!$A$41),$V$22,IF(AND(F109=$F$12,D109=DANE!$A$41),$V$23,$V$24))))</f>
        <v/>
      </c>
      <c r="W109" s="64" t="str">
        <f>IF(OR(C109="",D109&lt;&gt;DANE!$A$42,Q109=0),"",IF(AND(F109=$F$8,D109=DANE!$A$42),$W$19,IF(AND(F109=$F$11,D109=DANE!$A$42),$W$22,IF(AND(F109=$F$12,D109=DANE!$A$42),$W$23,$W$24))))</f>
        <v/>
      </c>
    </row>
    <row r="110" spans="1:23" x14ac:dyDescent="0.2">
      <c r="A110" s="18" t="str">
        <f t="shared" si="14"/>
        <v/>
      </c>
      <c r="B110" s="261" t="str">
        <f>IF(C110="","",DANE!C87)</f>
        <v/>
      </c>
      <c r="C110" s="271" t="str">
        <f>IF(DANE!D87="żż","",DANE!D87)</f>
        <v/>
      </c>
      <c r="D110" s="271" t="str">
        <f>IF(C110="","",DANE!W87)</f>
        <v/>
      </c>
      <c r="E110" s="271" t="str">
        <f>IF(C110="","",DANE!Y87)</f>
        <v/>
      </c>
      <c r="F110" s="272" t="str">
        <f>IF(C110="","",DANE!R87)</f>
        <v/>
      </c>
      <c r="G110" s="273" t="str">
        <f>IF(C110="","",IF(AND(DANE!S87="",DANE!T87="",DANE!U87="",DANE!V87=""),DANE!P87/DANE!Q87,IF(AND(DANE!T87&lt;=$Q$31,DANE!V87&gt;$Q$31+1),DANE!P87/DANE!Q87,IF(AND(DANE!T87&lt;=$Q$31,DANE!V87=$Q$31+1),DANE!F87/12*DANE!P87/DANE!Q87,IF(AND(DANE!T87=$Q$31+1,DANE!V87&gt;$Q$31+1),DANE!E87/12*(DANE!P87/DANE!Q87),IF(AND(DANE!T87=$Q$31+1,DANE!V87=$Q$31+1),(DANE!F87-DANE!E87+1)/12*(DANE!P87/DANE!Q87),0))))))</f>
        <v/>
      </c>
      <c r="H110" s="229" t="str">
        <f>IF(OR(C110="",I110=""),"",VLOOKUP(DANE!AD87,DANE!$A$17:$B$28,2,0))</f>
        <v/>
      </c>
      <c r="I110" s="274" t="str">
        <f>IF(OR(C110="",F110=DANE!$A$33,F110=DANE!$A$34,F110=DANE!$A$35,F110=DANE!$A$36),"",ROUND(G110*VLOOKUP(E110,'stawki wynagrodzeń'!$I$4:$O$17,HLOOKUP(D110,'stawki wynagrodzeń'!$D$4:$G$5,2,FALSE),FALSE),2))</f>
        <v/>
      </c>
      <c r="J110" s="275" t="str">
        <f>IF(OR(C110="",I110=""),"",DANE!AC87)</f>
        <v/>
      </c>
      <c r="K110" s="276" t="str">
        <f t="shared" si="15"/>
        <v/>
      </c>
      <c r="L110" s="277" t="str">
        <f t="shared" si="16"/>
        <v/>
      </c>
      <c r="M110" s="278" t="str">
        <f t="shared" si="17"/>
        <v/>
      </c>
      <c r="N110" s="279" t="str">
        <f>IF(OR(C110="",I110=""),"",DANE!BB87)</f>
        <v/>
      </c>
      <c r="O110" s="280" t="str">
        <f>IF(OR(C110="",I110=""),"",DANE!AJ87)</f>
        <v/>
      </c>
      <c r="P110" s="277" t="str">
        <f>IF(OR(C110="",I110=""),"",DANE!CF87)</f>
        <v/>
      </c>
      <c r="Q110" s="281" t="str">
        <f>IF(C110="","",DANE!G87)</f>
        <v/>
      </c>
      <c r="R110" s="284">
        <f>IF(C110="",0,IF(AND(F110=DANE!$A$30,Q110&gt;0),DANE!AB87,))</f>
        <v>0</v>
      </c>
      <c r="S110" s="272" t="str">
        <f>DANE!L87</f>
        <v/>
      </c>
      <c r="T110" s="64" t="str">
        <f>IF(OR(C110="",D110&lt;&gt;DANE!$A$39,Q110=0),"",IF(AND(F110=$F$8,D110=DANE!$A$39),$T$19,IF(AND(F110=$F$11,D110=DANE!$A$39),$T$22,IF(AND(F110=$F$12,D110=DANE!$A$39),$T$23,$T$24))))</f>
        <v/>
      </c>
      <c r="U110" s="64" t="str">
        <f>IF(OR(C110="",D110&lt;&gt;DANE!$A$40,Q110=0),"",IF(AND(F110=$F$8,D110=DANE!$A$40),$U$19,IF(AND(F110=$F$11,D110=DANE!$A$40),$U$22,IF(AND(F110=$F$12,D110=DANE!$A$40),$U$23,$U$24))))</f>
        <v/>
      </c>
      <c r="V110" s="64" t="str">
        <f>IF(OR(C110="",D110&lt;&gt;DANE!$A$41,Q110=0),"",IF(AND(F110=$F$8,D110=DANE!$A$41),$V$19,IF(AND(F110=$F$11,D110=DANE!$A$41),$V$22,IF(AND(F110=$F$12,D110=DANE!$A$41),$V$23,$V$24))))</f>
        <v/>
      </c>
      <c r="W110" s="64" t="str">
        <f>IF(OR(C110="",D110&lt;&gt;DANE!$A$42,Q110=0),"",IF(AND(F110=$F$8,D110=DANE!$A$42),$W$19,IF(AND(F110=$F$11,D110=DANE!$A$42),$W$22,IF(AND(F110=$F$12,D110=DANE!$A$42),$W$23,$W$24))))</f>
        <v/>
      </c>
    </row>
    <row r="111" spans="1:23" x14ac:dyDescent="0.2">
      <c r="A111" s="18" t="str">
        <f t="shared" si="14"/>
        <v/>
      </c>
      <c r="B111" s="261" t="str">
        <f>IF(C111="","",DANE!C88)</f>
        <v/>
      </c>
      <c r="C111" s="271" t="str">
        <f>IF(DANE!D88="żż","",DANE!D88)</f>
        <v/>
      </c>
      <c r="D111" s="271" t="str">
        <f>IF(C111="","",DANE!W88)</f>
        <v/>
      </c>
      <c r="E111" s="271" t="str">
        <f>IF(C111="","",DANE!Y88)</f>
        <v/>
      </c>
      <c r="F111" s="272" t="str">
        <f>IF(C111="","",DANE!R88)</f>
        <v/>
      </c>
      <c r="G111" s="273" t="str">
        <f>IF(C111="","",IF(AND(DANE!S88="",DANE!T88="",DANE!U88="",DANE!V88=""),DANE!P88/DANE!Q88,IF(AND(DANE!T88&lt;=$Q$31,DANE!V88&gt;$Q$31+1),DANE!P88/DANE!Q88,IF(AND(DANE!T88&lt;=$Q$31,DANE!V88=$Q$31+1),DANE!F88/12*DANE!P88/DANE!Q88,IF(AND(DANE!T88=$Q$31+1,DANE!V88&gt;$Q$31+1),DANE!E88/12*(DANE!P88/DANE!Q88),IF(AND(DANE!T88=$Q$31+1,DANE!V88=$Q$31+1),(DANE!F88-DANE!E88+1)/12*(DANE!P88/DANE!Q88),0))))))</f>
        <v/>
      </c>
      <c r="H111" s="229" t="str">
        <f>IF(OR(C111="",I111=""),"",VLOOKUP(DANE!AD88,DANE!$A$17:$B$28,2,0))</f>
        <v/>
      </c>
      <c r="I111" s="274" t="str">
        <f>IF(OR(C111="",F111=DANE!$A$33,F111=DANE!$A$34,F111=DANE!$A$35,F111=DANE!$A$36),"",ROUND(G111*VLOOKUP(E111,'stawki wynagrodzeń'!$I$4:$O$17,HLOOKUP(D111,'stawki wynagrodzeń'!$D$4:$G$5,2,FALSE),FALSE),2))</f>
        <v/>
      </c>
      <c r="J111" s="275" t="str">
        <f>IF(OR(C111="",I111=""),"",DANE!AC88)</f>
        <v/>
      </c>
      <c r="K111" s="276" t="str">
        <f t="shared" si="15"/>
        <v/>
      </c>
      <c r="L111" s="277" t="str">
        <f t="shared" si="16"/>
        <v/>
      </c>
      <c r="M111" s="278" t="str">
        <f t="shared" si="17"/>
        <v/>
      </c>
      <c r="N111" s="279" t="str">
        <f>IF(OR(C111="",I111=""),"",DANE!BB88)</f>
        <v/>
      </c>
      <c r="O111" s="280" t="str">
        <f>IF(OR(C111="",I111=""),"",DANE!AJ88)</f>
        <v/>
      </c>
      <c r="P111" s="277" t="str">
        <f>IF(OR(C111="",I111=""),"",DANE!CF88)</f>
        <v/>
      </c>
      <c r="Q111" s="281" t="str">
        <f>IF(C111="","",DANE!G88)</f>
        <v/>
      </c>
      <c r="R111" s="284">
        <f>IF(C111="",0,IF(AND(F111=DANE!$A$30,Q111&gt;0),DANE!AB88,))</f>
        <v>0</v>
      </c>
      <c r="S111" s="272" t="str">
        <f>DANE!L88</f>
        <v/>
      </c>
      <c r="T111" s="64" t="str">
        <f>IF(OR(C111="",D111&lt;&gt;DANE!$A$39,Q111=0),"",IF(AND(F111=$F$8,D111=DANE!$A$39),$T$19,IF(AND(F111=$F$11,D111=DANE!$A$39),$T$22,IF(AND(F111=$F$12,D111=DANE!$A$39),$T$23,$T$24))))</f>
        <v/>
      </c>
      <c r="U111" s="64" t="str">
        <f>IF(OR(C111="",D111&lt;&gt;DANE!$A$40,Q111=0),"",IF(AND(F111=$F$8,D111=DANE!$A$40),$U$19,IF(AND(F111=$F$11,D111=DANE!$A$40),$U$22,IF(AND(F111=$F$12,D111=DANE!$A$40),$U$23,$U$24))))</f>
        <v/>
      </c>
      <c r="V111" s="64" t="str">
        <f>IF(OR(C111="",D111&lt;&gt;DANE!$A$41,Q111=0),"",IF(AND(F111=$F$8,D111=DANE!$A$41),$V$19,IF(AND(F111=$F$11,D111=DANE!$A$41),$V$22,IF(AND(F111=$F$12,D111=DANE!$A$41),$V$23,$V$24))))</f>
        <v/>
      </c>
      <c r="W111" s="64" t="str">
        <f>IF(OR(C111="",D111&lt;&gt;DANE!$A$42,Q111=0),"",IF(AND(F111=$F$8,D111=DANE!$A$42),$W$19,IF(AND(F111=$F$11,D111=DANE!$A$42),$W$22,IF(AND(F111=$F$12,D111=DANE!$A$42),$W$23,$W$24))))</f>
        <v/>
      </c>
    </row>
    <row r="112" spans="1:23" x14ac:dyDescent="0.2">
      <c r="A112" s="18" t="str">
        <f t="shared" si="14"/>
        <v/>
      </c>
      <c r="B112" s="261" t="str">
        <f>IF(C112="","",DANE!C89)</f>
        <v/>
      </c>
      <c r="C112" s="271" t="str">
        <f>IF(DANE!D89="żż","",DANE!D89)</f>
        <v/>
      </c>
      <c r="D112" s="271" t="str">
        <f>IF(C112="","",DANE!W89)</f>
        <v/>
      </c>
      <c r="E112" s="271" t="str">
        <f>IF(C112="","",DANE!Y89)</f>
        <v/>
      </c>
      <c r="F112" s="272" t="str">
        <f>IF(C112="","",DANE!R89)</f>
        <v/>
      </c>
      <c r="G112" s="273" t="str">
        <f>IF(C112="","",IF(AND(DANE!S89="",DANE!T89="",DANE!U89="",DANE!V89=""),DANE!P89/DANE!Q89,IF(AND(DANE!T89&lt;=$Q$31,DANE!V89&gt;$Q$31+1),DANE!P89/DANE!Q89,IF(AND(DANE!T89&lt;=$Q$31,DANE!V89=$Q$31+1),DANE!F89/12*DANE!P89/DANE!Q89,IF(AND(DANE!T89=$Q$31+1,DANE!V89&gt;$Q$31+1),DANE!E89/12*(DANE!P89/DANE!Q89),IF(AND(DANE!T89=$Q$31+1,DANE!V89=$Q$31+1),(DANE!F89-DANE!E89+1)/12*(DANE!P89/DANE!Q89),0))))))</f>
        <v/>
      </c>
      <c r="H112" s="229" t="str">
        <f>IF(OR(C112="",I112=""),"",VLOOKUP(DANE!AD89,DANE!$A$17:$B$28,2,0))</f>
        <v/>
      </c>
      <c r="I112" s="274" t="str">
        <f>IF(OR(C112="",F112=DANE!$A$33,F112=DANE!$A$34,F112=DANE!$A$35,F112=DANE!$A$36),"",ROUND(G112*VLOOKUP(E112,'stawki wynagrodzeń'!$I$4:$O$17,HLOOKUP(D112,'stawki wynagrodzeń'!$D$4:$G$5,2,FALSE),FALSE),2))</f>
        <v/>
      </c>
      <c r="J112" s="275" t="str">
        <f>IF(OR(C112="",I112=""),"",DANE!AC89)</f>
        <v/>
      </c>
      <c r="K112" s="276" t="str">
        <f t="shared" si="15"/>
        <v/>
      </c>
      <c r="L112" s="277" t="str">
        <f t="shared" si="16"/>
        <v/>
      </c>
      <c r="M112" s="278" t="str">
        <f t="shared" si="17"/>
        <v/>
      </c>
      <c r="N112" s="279" t="str">
        <f>IF(OR(C112="",I112=""),"",DANE!BB89)</f>
        <v/>
      </c>
      <c r="O112" s="280" t="str">
        <f>IF(OR(C112="",I112=""),"",DANE!AJ89)</f>
        <v/>
      </c>
      <c r="P112" s="277" t="str">
        <f>IF(OR(C112="",I112=""),"",DANE!CF89)</f>
        <v/>
      </c>
      <c r="Q112" s="281" t="str">
        <f>IF(C112="","",DANE!G89)</f>
        <v/>
      </c>
      <c r="R112" s="284">
        <f>IF(C112="",0,IF(AND(F112=DANE!$A$30,Q112&gt;0),DANE!AB89,))</f>
        <v>0</v>
      </c>
      <c r="S112" s="272" t="str">
        <f>DANE!L89</f>
        <v/>
      </c>
      <c r="T112" s="64" t="str">
        <f>IF(OR(C112="",D112&lt;&gt;DANE!$A$39,Q112=0),"",IF(AND(F112=$F$8,D112=DANE!$A$39),$T$19,IF(AND(F112=$F$11,D112=DANE!$A$39),$T$22,IF(AND(F112=$F$12,D112=DANE!$A$39),$T$23,$T$24))))</f>
        <v/>
      </c>
      <c r="U112" s="64" t="str">
        <f>IF(OR(C112="",D112&lt;&gt;DANE!$A$40,Q112=0),"",IF(AND(F112=$F$8,D112=DANE!$A$40),$U$19,IF(AND(F112=$F$11,D112=DANE!$A$40),$U$22,IF(AND(F112=$F$12,D112=DANE!$A$40),$U$23,$U$24))))</f>
        <v/>
      </c>
      <c r="V112" s="64" t="str">
        <f>IF(OR(C112="",D112&lt;&gt;DANE!$A$41,Q112=0),"",IF(AND(F112=$F$8,D112=DANE!$A$41),$V$19,IF(AND(F112=$F$11,D112=DANE!$A$41),$V$22,IF(AND(F112=$F$12,D112=DANE!$A$41),$V$23,$V$24))))</f>
        <v/>
      </c>
      <c r="W112" s="64" t="str">
        <f>IF(OR(C112="",D112&lt;&gt;DANE!$A$42,Q112=0),"",IF(AND(F112=$F$8,D112=DANE!$A$42),$W$19,IF(AND(F112=$F$11,D112=DANE!$A$42),$W$22,IF(AND(F112=$F$12,D112=DANE!$A$42),$W$23,$W$24))))</f>
        <v/>
      </c>
    </row>
    <row r="113" spans="1:23" x14ac:dyDescent="0.2">
      <c r="A113" s="18" t="str">
        <f t="shared" si="14"/>
        <v/>
      </c>
      <c r="B113" s="261" t="str">
        <f>IF(C113="","",DANE!C90)</f>
        <v/>
      </c>
      <c r="C113" s="271" t="str">
        <f>IF(DANE!D90="żż","",DANE!D90)</f>
        <v/>
      </c>
      <c r="D113" s="271" t="str">
        <f>IF(C113="","",DANE!W90)</f>
        <v/>
      </c>
      <c r="E113" s="271" t="str">
        <f>IF(C113="","",DANE!Y90)</f>
        <v/>
      </c>
      <c r="F113" s="272" t="str">
        <f>IF(C113="","",DANE!R90)</f>
        <v/>
      </c>
      <c r="G113" s="273" t="str">
        <f>IF(C113="","",IF(AND(DANE!S90="",DANE!T90="",DANE!U90="",DANE!V90=""),DANE!P90/DANE!Q90,IF(AND(DANE!T90&lt;=$Q$31,DANE!V90&gt;$Q$31+1),DANE!P90/DANE!Q90,IF(AND(DANE!T90&lt;=$Q$31,DANE!V90=$Q$31+1),DANE!F90/12*DANE!P90/DANE!Q90,IF(AND(DANE!T90=$Q$31+1,DANE!V90&gt;$Q$31+1),DANE!E90/12*(DANE!P90/DANE!Q90),IF(AND(DANE!T90=$Q$31+1,DANE!V90=$Q$31+1),(DANE!F90-DANE!E90+1)/12*(DANE!P90/DANE!Q90),0))))))</f>
        <v/>
      </c>
      <c r="H113" s="229" t="str">
        <f>IF(OR(C113="",I113=""),"",VLOOKUP(DANE!AD90,DANE!$A$17:$B$28,2,0))</f>
        <v/>
      </c>
      <c r="I113" s="274" t="str">
        <f>IF(OR(C113="",F113=DANE!$A$33,F113=DANE!$A$34,F113=DANE!$A$35,F113=DANE!$A$36),"",ROUND(G113*VLOOKUP(E113,'stawki wynagrodzeń'!$I$4:$O$17,HLOOKUP(D113,'stawki wynagrodzeń'!$D$4:$G$5,2,FALSE),FALSE),2))</f>
        <v/>
      </c>
      <c r="J113" s="275" t="str">
        <f>IF(OR(C113="",I113=""),"",DANE!AC90)</f>
        <v/>
      </c>
      <c r="K113" s="276" t="str">
        <f t="shared" si="15"/>
        <v/>
      </c>
      <c r="L113" s="277" t="str">
        <f t="shared" si="16"/>
        <v/>
      </c>
      <c r="M113" s="278" t="str">
        <f t="shared" si="17"/>
        <v/>
      </c>
      <c r="N113" s="279" t="str">
        <f>IF(OR(C113="",I113=""),"",DANE!BB90)</f>
        <v/>
      </c>
      <c r="O113" s="280" t="str">
        <f>IF(OR(C113="",I113=""),"",DANE!AJ90)</f>
        <v/>
      </c>
      <c r="P113" s="277" t="str">
        <f>IF(OR(C113="",I113=""),"",DANE!CF90)</f>
        <v/>
      </c>
      <c r="Q113" s="281" t="str">
        <f>IF(C113="","",DANE!G90)</f>
        <v/>
      </c>
      <c r="R113" s="284">
        <f>IF(C113="",0,IF(AND(F113=DANE!$A$30,Q113&gt;0),DANE!AB90,))</f>
        <v>0</v>
      </c>
      <c r="S113" s="272" t="str">
        <f>DANE!L90</f>
        <v/>
      </c>
      <c r="T113" s="64" t="str">
        <f>IF(OR(C113="",D113&lt;&gt;DANE!$A$39,Q113=0),"",IF(AND(F113=$F$8,D113=DANE!$A$39),$T$19,IF(AND(F113=$F$11,D113=DANE!$A$39),$T$22,IF(AND(F113=$F$12,D113=DANE!$A$39),$T$23,$T$24))))</f>
        <v/>
      </c>
      <c r="U113" s="64" t="str">
        <f>IF(OR(C113="",D113&lt;&gt;DANE!$A$40,Q113=0),"",IF(AND(F113=$F$8,D113=DANE!$A$40),$U$19,IF(AND(F113=$F$11,D113=DANE!$A$40),$U$22,IF(AND(F113=$F$12,D113=DANE!$A$40),$U$23,$U$24))))</f>
        <v/>
      </c>
      <c r="V113" s="64" t="str">
        <f>IF(OR(C113="",D113&lt;&gt;DANE!$A$41,Q113=0),"",IF(AND(F113=$F$8,D113=DANE!$A$41),$V$19,IF(AND(F113=$F$11,D113=DANE!$A$41),$V$22,IF(AND(F113=$F$12,D113=DANE!$A$41),$V$23,$V$24))))</f>
        <v/>
      </c>
      <c r="W113" s="64" t="str">
        <f>IF(OR(C113="",D113&lt;&gt;DANE!$A$42,Q113=0),"",IF(AND(F113=$F$8,D113=DANE!$A$42),$W$19,IF(AND(F113=$F$11,D113=DANE!$A$42),$W$22,IF(AND(F113=$F$12,D113=DANE!$A$42),$W$23,$W$24))))</f>
        <v/>
      </c>
    </row>
    <row r="114" spans="1:23" x14ac:dyDescent="0.2">
      <c r="A114" s="18" t="str">
        <f t="shared" si="14"/>
        <v/>
      </c>
      <c r="B114" s="261" t="str">
        <f>IF(C114="","",DANE!C91)</f>
        <v/>
      </c>
      <c r="C114" s="271" t="str">
        <f>IF(DANE!D91="żż","",DANE!D91)</f>
        <v/>
      </c>
      <c r="D114" s="271" t="str">
        <f>IF(C114="","",DANE!W91)</f>
        <v/>
      </c>
      <c r="E114" s="271" t="str">
        <f>IF(C114="","",DANE!Y91)</f>
        <v/>
      </c>
      <c r="F114" s="272" t="str">
        <f>IF(C114="","",DANE!R91)</f>
        <v/>
      </c>
      <c r="G114" s="273" t="str">
        <f>IF(C114="","",IF(AND(DANE!S91="",DANE!T91="",DANE!U91="",DANE!V91=""),DANE!P91/DANE!Q91,IF(AND(DANE!T91&lt;=$Q$31,DANE!V91&gt;$Q$31+1),DANE!P91/DANE!Q91,IF(AND(DANE!T91&lt;=$Q$31,DANE!V91=$Q$31+1),DANE!F91/12*DANE!P91/DANE!Q91,IF(AND(DANE!T91=$Q$31+1,DANE!V91&gt;$Q$31+1),DANE!E91/12*(DANE!P91/DANE!Q91),IF(AND(DANE!T91=$Q$31+1,DANE!V91=$Q$31+1),(DANE!F91-DANE!E91+1)/12*(DANE!P91/DANE!Q91),0))))))</f>
        <v/>
      </c>
      <c r="H114" s="229" t="str">
        <f>IF(OR(C114="",I114=""),"",VLOOKUP(DANE!AD91,DANE!$A$17:$B$28,2,0))</f>
        <v/>
      </c>
      <c r="I114" s="274" t="str">
        <f>IF(OR(C114="",F114=DANE!$A$33,F114=DANE!$A$34,F114=DANE!$A$35,F114=DANE!$A$36),"",ROUND(G114*VLOOKUP(E114,'stawki wynagrodzeń'!$I$4:$O$17,HLOOKUP(D114,'stawki wynagrodzeń'!$D$4:$G$5,2,FALSE),FALSE),2))</f>
        <v/>
      </c>
      <c r="J114" s="275" t="str">
        <f>IF(OR(C114="",I114=""),"",DANE!AC91)</f>
        <v/>
      </c>
      <c r="K114" s="276" t="str">
        <f t="shared" si="15"/>
        <v/>
      </c>
      <c r="L114" s="277" t="str">
        <f t="shared" si="16"/>
        <v/>
      </c>
      <c r="M114" s="278" t="str">
        <f t="shared" si="17"/>
        <v/>
      </c>
      <c r="N114" s="279" t="str">
        <f>IF(OR(C114="",I114=""),"",DANE!BB91)</f>
        <v/>
      </c>
      <c r="O114" s="280" t="str">
        <f>IF(OR(C114="",I114=""),"",DANE!AJ91)</f>
        <v/>
      </c>
      <c r="P114" s="277" t="str">
        <f>IF(OR(C114="",I114=""),"",DANE!CF91)</f>
        <v/>
      </c>
      <c r="Q114" s="281" t="str">
        <f>IF(C114="","",DANE!G91)</f>
        <v/>
      </c>
      <c r="R114" s="284">
        <f>IF(C114="",0,IF(AND(F114=DANE!$A$30,Q114&gt;0),DANE!AB91,))</f>
        <v>0</v>
      </c>
      <c r="S114" s="272" t="str">
        <f>DANE!L91</f>
        <v/>
      </c>
      <c r="T114" s="64" t="str">
        <f>IF(OR(C114="",D114&lt;&gt;DANE!$A$39,Q114=0),"",IF(AND(F114=$F$8,D114=DANE!$A$39),$T$19,IF(AND(F114=$F$11,D114=DANE!$A$39),$T$22,IF(AND(F114=$F$12,D114=DANE!$A$39),$T$23,$T$24))))</f>
        <v/>
      </c>
      <c r="U114" s="64" t="str">
        <f>IF(OR(C114="",D114&lt;&gt;DANE!$A$40,Q114=0),"",IF(AND(F114=$F$8,D114=DANE!$A$40),$U$19,IF(AND(F114=$F$11,D114=DANE!$A$40),$U$22,IF(AND(F114=$F$12,D114=DANE!$A$40),$U$23,$U$24))))</f>
        <v/>
      </c>
      <c r="V114" s="64" t="str">
        <f>IF(OR(C114="",D114&lt;&gt;DANE!$A$41,Q114=0),"",IF(AND(F114=$F$8,D114=DANE!$A$41),$V$19,IF(AND(F114=$F$11,D114=DANE!$A$41),$V$22,IF(AND(F114=$F$12,D114=DANE!$A$41),$V$23,$V$24))))</f>
        <v/>
      </c>
      <c r="W114" s="64" t="str">
        <f>IF(OR(C114="",D114&lt;&gt;DANE!$A$42,Q114=0),"",IF(AND(F114=$F$8,D114=DANE!$A$42),$W$19,IF(AND(F114=$F$11,D114=DANE!$A$42),$W$22,IF(AND(F114=$F$12,D114=DANE!$A$42),$W$23,$W$24))))</f>
        <v/>
      </c>
    </row>
    <row r="115" spans="1:23" x14ac:dyDescent="0.2">
      <c r="A115" s="18" t="str">
        <f t="shared" si="14"/>
        <v/>
      </c>
      <c r="B115" s="261" t="str">
        <f>IF(C115="","",DANE!C92)</f>
        <v/>
      </c>
      <c r="C115" s="271" t="str">
        <f>IF(DANE!D92="żż","",DANE!D92)</f>
        <v/>
      </c>
      <c r="D115" s="271" t="str">
        <f>IF(C115="","",DANE!W92)</f>
        <v/>
      </c>
      <c r="E115" s="271" t="str">
        <f>IF(C115="","",DANE!Y92)</f>
        <v/>
      </c>
      <c r="F115" s="272" t="str">
        <f>IF(C115="","",DANE!R92)</f>
        <v/>
      </c>
      <c r="G115" s="273" t="str">
        <f>IF(C115="","",IF(AND(DANE!S92="",DANE!T92="",DANE!U92="",DANE!V92=""),DANE!P92/DANE!Q92,IF(AND(DANE!T92&lt;=$Q$31,DANE!V92&gt;$Q$31+1),DANE!P92/DANE!Q92,IF(AND(DANE!T92&lt;=$Q$31,DANE!V92=$Q$31+1),DANE!F92/12*DANE!P92/DANE!Q92,IF(AND(DANE!T92=$Q$31+1,DANE!V92&gt;$Q$31+1),DANE!E92/12*(DANE!P92/DANE!Q92),IF(AND(DANE!T92=$Q$31+1,DANE!V92=$Q$31+1),(DANE!F92-DANE!E92+1)/12*(DANE!P92/DANE!Q92),0))))))</f>
        <v/>
      </c>
      <c r="H115" s="229" t="str">
        <f>IF(OR(C115="",I115=""),"",VLOOKUP(DANE!AD92,DANE!$A$17:$B$28,2,0))</f>
        <v/>
      </c>
      <c r="I115" s="274" t="str">
        <f>IF(OR(C115="",F115=DANE!$A$33,F115=DANE!$A$34,F115=DANE!$A$35,F115=DANE!$A$36),"",ROUND(G115*VLOOKUP(E115,'stawki wynagrodzeń'!$I$4:$O$17,HLOOKUP(D115,'stawki wynagrodzeń'!$D$4:$G$5,2,FALSE),FALSE),2))</f>
        <v/>
      </c>
      <c r="J115" s="275" t="str">
        <f>IF(OR(C115="",I115=""),"",DANE!AC92)</f>
        <v/>
      </c>
      <c r="K115" s="276" t="str">
        <f t="shared" si="15"/>
        <v/>
      </c>
      <c r="L115" s="277" t="str">
        <f t="shared" si="16"/>
        <v/>
      </c>
      <c r="M115" s="278" t="str">
        <f t="shared" si="17"/>
        <v/>
      </c>
      <c r="N115" s="279" t="str">
        <f>IF(OR(C115="",I115=""),"",DANE!BB92)</f>
        <v/>
      </c>
      <c r="O115" s="280" t="str">
        <f>IF(OR(C115="",I115=""),"",DANE!AJ92)</f>
        <v/>
      </c>
      <c r="P115" s="277" t="str">
        <f>IF(OR(C115="",I115=""),"",DANE!CF92)</f>
        <v/>
      </c>
      <c r="Q115" s="281" t="str">
        <f>IF(C115="","",DANE!G92)</f>
        <v/>
      </c>
      <c r="R115" s="284">
        <f>IF(C115="",0,IF(AND(F115=DANE!$A$30,Q115&gt;0),DANE!AB92,))</f>
        <v>0</v>
      </c>
      <c r="S115" s="272" t="str">
        <f>DANE!L92</f>
        <v/>
      </c>
      <c r="T115" s="64" t="str">
        <f>IF(OR(C115="",D115&lt;&gt;DANE!$A$39,Q115=0),"",IF(AND(F115=$F$8,D115=DANE!$A$39),$T$19,IF(AND(F115=$F$11,D115=DANE!$A$39),$T$22,IF(AND(F115=$F$12,D115=DANE!$A$39),$T$23,$T$24))))</f>
        <v/>
      </c>
      <c r="U115" s="64" t="str">
        <f>IF(OR(C115="",D115&lt;&gt;DANE!$A$40,Q115=0),"",IF(AND(F115=$F$8,D115=DANE!$A$40),$U$19,IF(AND(F115=$F$11,D115=DANE!$A$40),$U$22,IF(AND(F115=$F$12,D115=DANE!$A$40),$U$23,$U$24))))</f>
        <v/>
      </c>
      <c r="V115" s="64" t="str">
        <f>IF(OR(C115="",D115&lt;&gt;DANE!$A$41,Q115=0),"",IF(AND(F115=$F$8,D115=DANE!$A$41),$V$19,IF(AND(F115=$F$11,D115=DANE!$A$41),$V$22,IF(AND(F115=$F$12,D115=DANE!$A$41),$V$23,$V$24))))</f>
        <v/>
      </c>
      <c r="W115" s="64" t="str">
        <f>IF(OR(C115="",D115&lt;&gt;DANE!$A$42,Q115=0),"",IF(AND(F115=$F$8,D115=DANE!$A$42),$W$19,IF(AND(F115=$F$11,D115=DANE!$A$42),$W$22,IF(AND(F115=$F$12,D115=DANE!$A$42),$W$23,$W$24))))</f>
        <v/>
      </c>
    </row>
    <row r="116" spans="1:23" x14ac:dyDescent="0.2">
      <c r="A116" s="18" t="str">
        <f t="shared" si="14"/>
        <v/>
      </c>
      <c r="B116" s="261" t="str">
        <f>IF(C116="","",DANE!C93)</f>
        <v/>
      </c>
      <c r="C116" s="271" t="str">
        <f>IF(DANE!D93="żż","",DANE!D93)</f>
        <v/>
      </c>
      <c r="D116" s="271" t="str">
        <f>IF(C116="","",DANE!W93)</f>
        <v/>
      </c>
      <c r="E116" s="271" t="str">
        <f>IF(C116="","",DANE!Y93)</f>
        <v/>
      </c>
      <c r="F116" s="272" t="str">
        <f>IF(C116="","",DANE!R93)</f>
        <v/>
      </c>
      <c r="G116" s="273" t="str">
        <f>IF(C116="","",IF(AND(DANE!S93="",DANE!T93="",DANE!U93="",DANE!V93=""),DANE!P93/DANE!Q93,IF(AND(DANE!T93&lt;=$Q$31,DANE!V93&gt;$Q$31+1),DANE!P93/DANE!Q93,IF(AND(DANE!T93&lt;=$Q$31,DANE!V93=$Q$31+1),DANE!F93/12*DANE!P93/DANE!Q93,IF(AND(DANE!T93=$Q$31+1,DANE!V93&gt;$Q$31+1),DANE!E93/12*(DANE!P93/DANE!Q93),IF(AND(DANE!T93=$Q$31+1,DANE!V93=$Q$31+1),(DANE!F93-DANE!E93+1)/12*(DANE!P93/DANE!Q93),0))))))</f>
        <v/>
      </c>
      <c r="H116" s="229" t="str">
        <f>IF(OR(C116="",I116=""),"",VLOOKUP(DANE!AD93,DANE!$A$17:$B$28,2,0))</f>
        <v/>
      </c>
      <c r="I116" s="274" t="str">
        <f>IF(OR(C116="",F116=DANE!$A$33,F116=DANE!$A$34,F116=DANE!$A$35,F116=DANE!$A$36),"",ROUND(G116*VLOOKUP(E116,'stawki wynagrodzeń'!$I$4:$O$17,HLOOKUP(D116,'stawki wynagrodzeń'!$D$4:$G$5,2,FALSE),FALSE),2))</f>
        <v/>
      </c>
      <c r="J116" s="275" t="str">
        <f>IF(OR(C116="",I116=""),"",DANE!AC93)</f>
        <v/>
      </c>
      <c r="K116" s="276" t="str">
        <f t="shared" si="15"/>
        <v/>
      </c>
      <c r="L116" s="277" t="str">
        <f t="shared" si="16"/>
        <v/>
      </c>
      <c r="M116" s="278" t="str">
        <f t="shared" si="17"/>
        <v/>
      </c>
      <c r="N116" s="279" t="str">
        <f>IF(OR(C116="",I116=""),"",DANE!BB93)</f>
        <v/>
      </c>
      <c r="O116" s="280" t="str">
        <f>IF(OR(C116="",I116=""),"",DANE!AJ93)</f>
        <v/>
      </c>
      <c r="P116" s="277" t="str">
        <f>IF(OR(C116="",I116=""),"",DANE!CF93)</f>
        <v/>
      </c>
      <c r="Q116" s="281" t="str">
        <f>IF(C116="","",DANE!G93)</f>
        <v/>
      </c>
      <c r="R116" s="284">
        <f>IF(C116="",0,IF(AND(F116=DANE!$A$30,Q116&gt;0),DANE!AB93,))</f>
        <v>0</v>
      </c>
      <c r="S116" s="272" t="str">
        <f>DANE!L93</f>
        <v/>
      </c>
      <c r="T116" s="64" t="str">
        <f>IF(OR(C116="",D116&lt;&gt;DANE!$A$39,Q116=0),"",IF(AND(F116=$F$8,D116=DANE!$A$39),$T$19,IF(AND(F116=$F$11,D116=DANE!$A$39),$T$22,IF(AND(F116=$F$12,D116=DANE!$A$39),$T$23,$T$24))))</f>
        <v/>
      </c>
      <c r="U116" s="64" t="str">
        <f>IF(OR(C116="",D116&lt;&gt;DANE!$A$40,Q116=0),"",IF(AND(F116=$F$8,D116=DANE!$A$40),$U$19,IF(AND(F116=$F$11,D116=DANE!$A$40),$U$22,IF(AND(F116=$F$12,D116=DANE!$A$40),$U$23,$U$24))))</f>
        <v/>
      </c>
      <c r="V116" s="64" t="str">
        <f>IF(OR(C116="",D116&lt;&gt;DANE!$A$41,Q116=0),"",IF(AND(F116=$F$8,D116=DANE!$A$41),$V$19,IF(AND(F116=$F$11,D116=DANE!$A$41),$V$22,IF(AND(F116=$F$12,D116=DANE!$A$41),$V$23,$V$24))))</f>
        <v/>
      </c>
      <c r="W116" s="64" t="str">
        <f>IF(OR(C116="",D116&lt;&gt;DANE!$A$42,Q116=0),"",IF(AND(F116=$F$8,D116=DANE!$A$42),$W$19,IF(AND(F116=$F$11,D116=DANE!$A$42),$W$22,IF(AND(F116=$F$12,D116=DANE!$A$42),$W$23,$W$24))))</f>
        <v/>
      </c>
    </row>
    <row r="117" spans="1:23" x14ac:dyDescent="0.2">
      <c r="A117" s="18" t="str">
        <f t="shared" si="14"/>
        <v/>
      </c>
      <c r="B117" s="261" t="str">
        <f>IF(C117="","",DANE!C94)</f>
        <v/>
      </c>
      <c r="C117" s="271" t="str">
        <f>IF(DANE!D94="żż","",DANE!D94)</f>
        <v/>
      </c>
      <c r="D117" s="271" t="str">
        <f>IF(C117="","",DANE!W94)</f>
        <v/>
      </c>
      <c r="E117" s="271" t="str">
        <f>IF(C117="","",DANE!Y94)</f>
        <v/>
      </c>
      <c r="F117" s="272" t="str">
        <f>IF(C117="","",DANE!R94)</f>
        <v/>
      </c>
      <c r="G117" s="273" t="str">
        <f>IF(C117="","",IF(AND(DANE!S94="",DANE!T94="",DANE!U94="",DANE!V94=""),DANE!P94/DANE!Q94,IF(AND(DANE!T94&lt;=$Q$31,DANE!V94&gt;$Q$31+1),DANE!P94/DANE!Q94,IF(AND(DANE!T94&lt;=$Q$31,DANE!V94=$Q$31+1),DANE!F94/12*DANE!P94/DANE!Q94,IF(AND(DANE!T94=$Q$31+1,DANE!V94&gt;$Q$31+1),DANE!E94/12*(DANE!P94/DANE!Q94),IF(AND(DANE!T94=$Q$31+1,DANE!V94=$Q$31+1),(DANE!F94-DANE!E94+1)/12*(DANE!P94/DANE!Q94),0))))))</f>
        <v/>
      </c>
      <c r="H117" s="229" t="str">
        <f>IF(OR(C117="",I117=""),"",VLOOKUP(DANE!AD94,DANE!$A$17:$B$28,2,0))</f>
        <v/>
      </c>
      <c r="I117" s="274" t="str">
        <f>IF(OR(C117="",F117=DANE!$A$33,F117=DANE!$A$34,F117=DANE!$A$35,F117=DANE!$A$36),"",ROUND(G117*VLOOKUP(E117,'stawki wynagrodzeń'!$I$4:$O$17,HLOOKUP(D117,'stawki wynagrodzeń'!$D$4:$G$5,2,FALSE),FALSE),2))</f>
        <v/>
      </c>
      <c r="J117" s="275" t="str">
        <f>IF(OR(C117="",I117=""),"",DANE!AC94)</f>
        <v/>
      </c>
      <c r="K117" s="276" t="str">
        <f t="shared" si="15"/>
        <v/>
      </c>
      <c r="L117" s="277" t="str">
        <f t="shared" si="16"/>
        <v/>
      </c>
      <c r="M117" s="278" t="str">
        <f t="shared" si="17"/>
        <v/>
      </c>
      <c r="N117" s="279" t="str">
        <f>IF(OR(C117="",I117=""),"",DANE!BB94)</f>
        <v/>
      </c>
      <c r="O117" s="280" t="str">
        <f>IF(OR(C117="",I117=""),"",DANE!AJ94)</f>
        <v/>
      </c>
      <c r="P117" s="277" t="str">
        <f>IF(OR(C117="",I117=""),"",DANE!CF94)</f>
        <v/>
      </c>
      <c r="Q117" s="281" t="str">
        <f>IF(C117="","",DANE!G94)</f>
        <v/>
      </c>
      <c r="R117" s="284">
        <f>IF(C117="",0,IF(AND(F117=DANE!$A$30,Q117&gt;0),DANE!AB94,))</f>
        <v>0</v>
      </c>
      <c r="S117" s="272" t="str">
        <f>DANE!L94</f>
        <v/>
      </c>
      <c r="T117" s="64" t="str">
        <f>IF(OR(C117="",D117&lt;&gt;DANE!$A$39,Q117=0),"",IF(AND(F117=$F$8,D117=DANE!$A$39),$T$19,IF(AND(F117=$F$11,D117=DANE!$A$39),$T$22,IF(AND(F117=$F$12,D117=DANE!$A$39),$T$23,$T$24))))</f>
        <v/>
      </c>
      <c r="U117" s="64" t="str">
        <f>IF(OR(C117="",D117&lt;&gt;DANE!$A$40,Q117=0),"",IF(AND(F117=$F$8,D117=DANE!$A$40),$U$19,IF(AND(F117=$F$11,D117=DANE!$A$40),$U$22,IF(AND(F117=$F$12,D117=DANE!$A$40),$U$23,$U$24))))</f>
        <v/>
      </c>
      <c r="V117" s="64" t="str">
        <f>IF(OR(C117="",D117&lt;&gt;DANE!$A$41,Q117=0),"",IF(AND(F117=$F$8,D117=DANE!$A$41),$V$19,IF(AND(F117=$F$11,D117=DANE!$A$41),$V$22,IF(AND(F117=$F$12,D117=DANE!$A$41),$V$23,$V$24))))</f>
        <v/>
      </c>
      <c r="W117" s="64" t="str">
        <f>IF(OR(C117="",D117&lt;&gt;DANE!$A$42,Q117=0),"",IF(AND(F117=$F$8,D117=DANE!$A$42),$W$19,IF(AND(F117=$F$11,D117=DANE!$A$42),$W$22,IF(AND(F117=$F$12,D117=DANE!$A$42),$W$23,$W$24))))</f>
        <v/>
      </c>
    </row>
    <row r="118" spans="1:23" x14ac:dyDescent="0.2">
      <c r="A118" s="18" t="str">
        <f t="shared" si="14"/>
        <v/>
      </c>
      <c r="B118" s="261" t="str">
        <f>IF(C118="","",DANE!C95)</f>
        <v/>
      </c>
      <c r="C118" s="271" t="str">
        <f>IF(DANE!D95="żż","",DANE!D95)</f>
        <v/>
      </c>
      <c r="D118" s="271" t="str">
        <f>IF(C118="","",DANE!W95)</f>
        <v/>
      </c>
      <c r="E118" s="271" t="str">
        <f>IF(C118="","",DANE!Y95)</f>
        <v/>
      </c>
      <c r="F118" s="272" t="str">
        <f>IF(C118="","",DANE!R95)</f>
        <v/>
      </c>
      <c r="G118" s="273" t="str">
        <f>IF(C118="","",IF(AND(DANE!S95="",DANE!T95="",DANE!U95="",DANE!V95=""),DANE!P95/DANE!Q95,IF(AND(DANE!T95&lt;=$Q$31,DANE!V95&gt;$Q$31+1),DANE!P95/DANE!Q95,IF(AND(DANE!T95&lt;=$Q$31,DANE!V95=$Q$31+1),DANE!F95/12*DANE!P95/DANE!Q95,IF(AND(DANE!T95=$Q$31+1,DANE!V95&gt;$Q$31+1),DANE!E95/12*(DANE!P95/DANE!Q95),IF(AND(DANE!T95=$Q$31+1,DANE!V95=$Q$31+1),(DANE!F95-DANE!E95+1)/12*(DANE!P95/DANE!Q95),0))))))</f>
        <v/>
      </c>
      <c r="H118" s="229" t="str">
        <f>IF(OR(C118="",I118=""),"",VLOOKUP(DANE!AD95,DANE!$A$17:$B$28,2,0))</f>
        <v/>
      </c>
      <c r="I118" s="274" t="str">
        <f>IF(OR(C118="",F118=DANE!$A$33,F118=DANE!$A$34,F118=DANE!$A$35,F118=DANE!$A$36),"",ROUND(G118*VLOOKUP(E118,'stawki wynagrodzeń'!$I$4:$O$17,HLOOKUP(D118,'stawki wynagrodzeń'!$D$4:$G$5,2,FALSE),FALSE),2))</f>
        <v/>
      </c>
      <c r="J118" s="275" t="str">
        <f>IF(OR(C118="",I118=""),"",DANE!AC95)</f>
        <v/>
      </c>
      <c r="K118" s="276" t="str">
        <f t="shared" si="15"/>
        <v/>
      </c>
      <c r="L118" s="277" t="str">
        <f t="shared" si="16"/>
        <v/>
      </c>
      <c r="M118" s="278" t="str">
        <f t="shared" si="17"/>
        <v/>
      </c>
      <c r="N118" s="279" t="str">
        <f>IF(OR(C118="",I118=""),"",DANE!BB95)</f>
        <v/>
      </c>
      <c r="O118" s="280" t="str">
        <f>IF(OR(C118="",I118=""),"",DANE!AJ95)</f>
        <v/>
      </c>
      <c r="P118" s="277" t="str">
        <f>IF(OR(C118="",I118=""),"",DANE!CF95)</f>
        <v/>
      </c>
      <c r="Q118" s="281" t="str">
        <f>IF(C118="","",DANE!G95)</f>
        <v/>
      </c>
      <c r="R118" s="284">
        <f>IF(C118="",0,IF(AND(F118=DANE!$A$30,Q118&gt;0),DANE!AB95,))</f>
        <v>0</v>
      </c>
      <c r="S118" s="272" t="str">
        <f>DANE!L95</f>
        <v/>
      </c>
      <c r="T118" s="64" t="str">
        <f>IF(OR(C118="",D118&lt;&gt;DANE!$A$39,Q118=0),"",IF(AND(F118=$F$8,D118=DANE!$A$39),$T$19,IF(AND(F118=$F$11,D118=DANE!$A$39),$T$22,IF(AND(F118=$F$12,D118=DANE!$A$39),$T$23,$T$24))))</f>
        <v/>
      </c>
      <c r="U118" s="64" t="str">
        <f>IF(OR(C118="",D118&lt;&gt;DANE!$A$40,Q118=0),"",IF(AND(F118=$F$8,D118=DANE!$A$40),$U$19,IF(AND(F118=$F$11,D118=DANE!$A$40),$U$22,IF(AND(F118=$F$12,D118=DANE!$A$40),$U$23,$U$24))))</f>
        <v/>
      </c>
      <c r="V118" s="64" t="str">
        <f>IF(OR(C118="",D118&lt;&gt;DANE!$A$41,Q118=0),"",IF(AND(F118=$F$8,D118=DANE!$A$41),$V$19,IF(AND(F118=$F$11,D118=DANE!$A$41),$V$22,IF(AND(F118=$F$12,D118=DANE!$A$41),$V$23,$V$24))))</f>
        <v/>
      </c>
      <c r="W118" s="64" t="str">
        <f>IF(OR(C118="",D118&lt;&gt;DANE!$A$42,Q118=0),"",IF(AND(F118=$F$8,D118=DANE!$A$42),$W$19,IF(AND(F118=$F$11,D118=DANE!$A$42),$W$22,IF(AND(F118=$F$12,D118=DANE!$A$42),$W$23,$W$24))))</f>
        <v/>
      </c>
    </row>
    <row r="119" spans="1:23" x14ac:dyDescent="0.2">
      <c r="A119" s="18" t="str">
        <f t="shared" si="14"/>
        <v/>
      </c>
      <c r="B119" s="261" t="str">
        <f>IF(C119="","",DANE!C96)</f>
        <v/>
      </c>
      <c r="C119" s="271" t="str">
        <f>IF(DANE!D96="żż","",DANE!D96)</f>
        <v/>
      </c>
      <c r="D119" s="271" t="str">
        <f>IF(C119="","",DANE!W96)</f>
        <v/>
      </c>
      <c r="E119" s="271" t="str">
        <f>IF(C119="","",DANE!Y96)</f>
        <v/>
      </c>
      <c r="F119" s="272" t="str">
        <f>IF(C119="","",DANE!R96)</f>
        <v/>
      </c>
      <c r="G119" s="273" t="str">
        <f>IF(C119="","",IF(AND(DANE!S96="",DANE!T96="",DANE!U96="",DANE!V96=""),DANE!P96/DANE!Q96,IF(AND(DANE!T96&lt;=$Q$31,DANE!V96&gt;$Q$31+1),DANE!P96/DANE!Q96,IF(AND(DANE!T96&lt;=$Q$31,DANE!V96=$Q$31+1),DANE!F96/12*DANE!P96/DANE!Q96,IF(AND(DANE!T96=$Q$31+1,DANE!V96&gt;$Q$31+1),DANE!E96/12*(DANE!P96/DANE!Q96),IF(AND(DANE!T96=$Q$31+1,DANE!V96=$Q$31+1),(DANE!F96-DANE!E96+1)/12*(DANE!P96/DANE!Q96),0))))))</f>
        <v/>
      </c>
      <c r="H119" s="229" t="str">
        <f>IF(OR(C119="",I119=""),"",VLOOKUP(DANE!AD96,DANE!$A$17:$B$28,2,0))</f>
        <v/>
      </c>
      <c r="I119" s="274" t="str">
        <f>IF(OR(C119="",F119=DANE!$A$33,F119=DANE!$A$34,F119=DANE!$A$35,F119=DANE!$A$36),"",ROUND(G119*VLOOKUP(E119,'stawki wynagrodzeń'!$I$4:$O$17,HLOOKUP(D119,'stawki wynagrodzeń'!$D$4:$G$5,2,FALSE),FALSE),2))</f>
        <v/>
      </c>
      <c r="J119" s="275" t="str">
        <f>IF(OR(C119="",I119=""),"",DANE!AC96)</f>
        <v/>
      </c>
      <c r="K119" s="276" t="str">
        <f t="shared" si="15"/>
        <v/>
      </c>
      <c r="L119" s="277" t="str">
        <f t="shared" si="16"/>
        <v/>
      </c>
      <c r="M119" s="278" t="str">
        <f t="shared" si="17"/>
        <v/>
      </c>
      <c r="N119" s="279" t="str">
        <f>IF(OR(C119="",I119=""),"",DANE!BB96)</f>
        <v/>
      </c>
      <c r="O119" s="280" t="str">
        <f>IF(OR(C119="",I119=""),"",DANE!AJ96)</f>
        <v/>
      </c>
      <c r="P119" s="277" t="str">
        <f>IF(OR(C119="",I119=""),"",DANE!CF96)</f>
        <v/>
      </c>
      <c r="Q119" s="281" t="str">
        <f>IF(C119="","",DANE!G96)</f>
        <v/>
      </c>
      <c r="R119" s="284">
        <f>IF(C119="",0,IF(AND(F119=DANE!$A$30,Q119&gt;0),DANE!AB96,))</f>
        <v>0</v>
      </c>
      <c r="S119" s="272" t="str">
        <f>DANE!L96</f>
        <v/>
      </c>
      <c r="T119" s="64" t="str">
        <f>IF(OR(C119="",D119&lt;&gt;DANE!$A$39,Q119=0),"",IF(AND(F119=$F$8,D119=DANE!$A$39),$T$19,IF(AND(F119=$F$11,D119=DANE!$A$39),$T$22,IF(AND(F119=$F$12,D119=DANE!$A$39),$T$23,$T$24))))</f>
        <v/>
      </c>
      <c r="U119" s="64" t="str">
        <f>IF(OR(C119="",D119&lt;&gt;DANE!$A$40,Q119=0),"",IF(AND(F119=$F$8,D119=DANE!$A$40),$U$19,IF(AND(F119=$F$11,D119=DANE!$A$40),$U$22,IF(AND(F119=$F$12,D119=DANE!$A$40),$U$23,$U$24))))</f>
        <v/>
      </c>
      <c r="V119" s="64" t="str">
        <f>IF(OR(C119="",D119&lt;&gt;DANE!$A$41,Q119=0),"",IF(AND(F119=$F$8,D119=DANE!$A$41),$V$19,IF(AND(F119=$F$11,D119=DANE!$A$41),$V$22,IF(AND(F119=$F$12,D119=DANE!$A$41),$V$23,$V$24))))</f>
        <v/>
      </c>
      <c r="W119" s="64" t="str">
        <f>IF(OR(C119="",D119&lt;&gt;DANE!$A$42,Q119=0),"",IF(AND(F119=$F$8,D119=DANE!$A$42),$W$19,IF(AND(F119=$F$11,D119=DANE!$A$42),$W$22,IF(AND(F119=$F$12,D119=DANE!$A$42),$W$23,$W$24))))</f>
        <v/>
      </c>
    </row>
    <row r="120" spans="1:23" x14ac:dyDescent="0.2">
      <c r="A120" s="18" t="str">
        <f t="shared" si="14"/>
        <v/>
      </c>
      <c r="B120" s="261" t="str">
        <f>IF(C120="","",DANE!C97)</f>
        <v/>
      </c>
      <c r="C120" s="271" t="str">
        <f>IF(DANE!D97="żż","",DANE!D97)</f>
        <v/>
      </c>
      <c r="D120" s="271" t="str">
        <f>IF(C120="","",DANE!W97)</f>
        <v/>
      </c>
      <c r="E120" s="271" t="str">
        <f>IF(C120="","",DANE!Y97)</f>
        <v/>
      </c>
      <c r="F120" s="272" t="str">
        <f>IF(C120="","",DANE!R97)</f>
        <v/>
      </c>
      <c r="G120" s="273" t="str">
        <f>IF(C120="","",IF(AND(DANE!S97="",DANE!T97="",DANE!U97="",DANE!V97=""),DANE!P97/DANE!Q97,IF(AND(DANE!T97&lt;=$Q$31,DANE!V97&gt;$Q$31+1),DANE!P97/DANE!Q97,IF(AND(DANE!T97&lt;=$Q$31,DANE!V97=$Q$31+1),DANE!F97/12*DANE!P97/DANE!Q97,IF(AND(DANE!T97=$Q$31+1,DANE!V97&gt;$Q$31+1),DANE!E97/12*(DANE!P97/DANE!Q97),IF(AND(DANE!T97=$Q$31+1,DANE!V97=$Q$31+1),(DANE!F97-DANE!E97+1)/12*(DANE!P97/DANE!Q97),0))))))</f>
        <v/>
      </c>
      <c r="H120" s="229" t="str">
        <f>IF(OR(C120="",I120=""),"",VLOOKUP(DANE!AD97,DANE!$A$17:$B$28,2,0))</f>
        <v/>
      </c>
      <c r="I120" s="274" t="str">
        <f>IF(OR(C120="",F120=DANE!$A$33,F120=DANE!$A$34,F120=DANE!$A$35,F120=DANE!$A$36),"",ROUND(G120*VLOOKUP(E120,'stawki wynagrodzeń'!$I$4:$O$17,HLOOKUP(D120,'stawki wynagrodzeń'!$D$4:$G$5,2,FALSE),FALSE),2))</f>
        <v/>
      </c>
      <c r="J120" s="275" t="str">
        <f>IF(OR(C120="",I120=""),"",DANE!AC97)</f>
        <v/>
      </c>
      <c r="K120" s="276" t="str">
        <f t="shared" si="15"/>
        <v/>
      </c>
      <c r="L120" s="277" t="str">
        <f t="shared" si="16"/>
        <v/>
      </c>
      <c r="M120" s="278" t="str">
        <f t="shared" si="17"/>
        <v/>
      </c>
      <c r="N120" s="279" t="str">
        <f>IF(OR(C120="",I120=""),"",DANE!BB97)</f>
        <v/>
      </c>
      <c r="O120" s="280" t="str">
        <f>IF(OR(C120="",I120=""),"",DANE!AJ97)</f>
        <v/>
      </c>
      <c r="P120" s="277" t="str">
        <f>IF(OR(C120="",I120=""),"",DANE!CF97)</f>
        <v/>
      </c>
      <c r="Q120" s="281" t="str">
        <f>IF(C120="","",DANE!G97)</f>
        <v/>
      </c>
      <c r="R120" s="284">
        <f>IF(C120="",0,IF(AND(F120=DANE!$A$30,Q120&gt;0),DANE!AB97,))</f>
        <v>0</v>
      </c>
      <c r="S120" s="272" t="str">
        <f>DANE!L97</f>
        <v/>
      </c>
      <c r="T120" s="64" t="str">
        <f>IF(OR(C120="",D120&lt;&gt;DANE!$A$39,Q120=0),"",IF(AND(F120=$F$8,D120=DANE!$A$39),$T$19,IF(AND(F120=$F$11,D120=DANE!$A$39),$T$22,IF(AND(F120=$F$12,D120=DANE!$A$39),$T$23,$T$24))))</f>
        <v/>
      </c>
      <c r="U120" s="64" t="str">
        <f>IF(OR(C120="",D120&lt;&gt;DANE!$A$40,Q120=0),"",IF(AND(F120=$F$8,D120=DANE!$A$40),$U$19,IF(AND(F120=$F$11,D120=DANE!$A$40),$U$22,IF(AND(F120=$F$12,D120=DANE!$A$40),$U$23,$U$24))))</f>
        <v/>
      </c>
      <c r="V120" s="64" t="str">
        <f>IF(OR(C120="",D120&lt;&gt;DANE!$A$41,Q120=0),"",IF(AND(F120=$F$8,D120=DANE!$A$41),$V$19,IF(AND(F120=$F$11,D120=DANE!$A$41),$V$22,IF(AND(F120=$F$12,D120=DANE!$A$41),$V$23,$V$24))))</f>
        <v/>
      </c>
      <c r="W120" s="64" t="str">
        <f>IF(OR(C120="",D120&lt;&gt;DANE!$A$42,Q120=0),"",IF(AND(F120=$F$8,D120=DANE!$A$42),$W$19,IF(AND(F120=$F$11,D120=DANE!$A$42),$W$22,IF(AND(F120=$F$12,D120=DANE!$A$42),$W$23,$W$24))))</f>
        <v/>
      </c>
    </row>
    <row r="121" spans="1:23" x14ac:dyDescent="0.2">
      <c r="A121" s="18" t="str">
        <f t="shared" si="14"/>
        <v/>
      </c>
      <c r="B121" s="261" t="str">
        <f>IF(C121="","",DANE!C98)</f>
        <v/>
      </c>
      <c r="C121" s="271" t="str">
        <f>IF(DANE!D98="żż","",DANE!D98)</f>
        <v/>
      </c>
      <c r="D121" s="271" t="str">
        <f>IF(C121="","",DANE!W98)</f>
        <v/>
      </c>
      <c r="E121" s="271" t="str">
        <f>IF(C121="","",DANE!Y98)</f>
        <v/>
      </c>
      <c r="F121" s="272" t="str">
        <f>IF(C121="","",DANE!R98)</f>
        <v/>
      </c>
      <c r="G121" s="273" t="str">
        <f>IF(C121="","",IF(AND(DANE!S98="",DANE!T98="",DANE!U98="",DANE!V98=""),DANE!P98/DANE!Q98,IF(AND(DANE!T98&lt;=$Q$31,DANE!V98&gt;$Q$31+1),DANE!P98/DANE!Q98,IF(AND(DANE!T98&lt;=$Q$31,DANE!V98=$Q$31+1),DANE!F98/12*DANE!P98/DANE!Q98,IF(AND(DANE!T98=$Q$31+1,DANE!V98&gt;$Q$31+1),DANE!E98/12*(DANE!P98/DANE!Q98),IF(AND(DANE!T98=$Q$31+1,DANE!V98=$Q$31+1),(DANE!F98-DANE!E98+1)/12*(DANE!P98/DANE!Q98),0))))))</f>
        <v/>
      </c>
      <c r="H121" s="229" t="str">
        <f>IF(OR(C121="",I121=""),"",VLOOKUP(DANE!AD98,DANE!$A$17:$B$28,2,0))</f>
        <v/>
      </c>
      <c r="I121" s="274" t="str">
        <f>IF(OR(C121="",F121=DANE!$A$33,F121=DANE!$A$34,F121=DANE!$A$35,F121=DANE!$A$36),"",ROUND(G121*VLOOKUP(E121,'stawki wynagrodzeń'!$I$4:$O$17,HLOOKUP(D121,'stawki wynagrodzeń'!$D$4:$G$5,2,FALSE),FALSE),2))</f>
        <v/>
      </c>
      <c r="J121" s="275" t="str">
        <f>IF(OR(C121="",I121=""),"",DANE!AC98)</f>
        <v/>
      </c>
      <c r="K121" s="276" t="str">
        <f t="shared" si="15"/>
        <v/>
      </c>
      <c r="L121" s="277" t="str">
        <f t="shared" si="16"/>
        <v/>
      </c>
      <c r="M121" s="278" t="str">
        <f t="shared" si="17"/>
        <v/>
      </c>
      <c r="N121" s="279" t="str">
        <f>IF(OR(C121="",I121=""),"",DANE!BB98)</f>
        <v/>
      </c>
      <c r="O121" s="280" t="str">
        <f>IF(OR(C121="",I121=""),"",DANE!AJ98)</f>
        <v/>
      </c>
      <c r="P121" s="277" t="str">
        <f>IF(OR(C121="",I121=""),"",DANE!CF98)</f>
        <v/>
      </c>
      <c r="Q121" s="281" t="str">
        <f>IF(C121="","",DANE!G98)</f>
        <v/>
      </c>
      <c r="R121" s="284">
        <f>IF(C121="",0,IF(AND(F121=DANE!$A$30,Q121&gt;0),DANE!AB98,))</f>
        <v>0</v>
      </c>
      <c r="S121" s="272" t="str">
        <f>DANE!L98</f>
        <v/>
      </c>
      <c r="T121" s="64" t="str">
        <f>IF(OR(C121="",D121&lt;&gt;DANE!$A$39,Q121=0),"",IF(AND(F121=$F$8,D121=DANE!$A$39),$T$19,IF(AND(F121=$F$11,D121=DANE!$A$39),$T$22,IF(AND(F121=$F$12,D121=DANE!$A$39),$T$23,$T$24))))</f>
        <v/>
      </c>
      <c r="U121" s="64" t="str">
        <f>IF(OR(C121="",D121&lt;&gt;DANE!$A$40,Q121=0),"",IF(AND(F121=$F$8,D121=DANE!$A$40),$U$19,IF(AND(F121=$F$11,D121=DANE!$A$40),$U$22,IF(AND(F121=$F$12,D121=DANE!$A$40),$U$23,$U$24))))</f>
        <v/>
      </c>
      <c r="V121" s="64" t="str">
        <f>IF(OR(C121="",D121&lt;&gt;DANE!$A$41,Q121=0),"",IF(AND(F121=$F$8,D121=DANE!$A$41),$V$19,IF(AND(F121=$F$11,D121=DANE!$A$41),$V$22,IF(AND(F121=$F$12,D121=DANE!$A$41),$V$23,$V$24))))</f>
        <v/>
      </c>
      <c r="W121" s="64" t="str">
        <f>IF(OR(C121="",D121&lt;&gt;DANE!$A$42,Q121=0),"",IF(AND(F121=$F$8,D121=DANE!$A$42),$W$19,IF(AND(F121=$F$11,D121=DANE!$A$42),$W$22,IF(AND(F121=$F$12,D121=DANE!$A$42),$W$23,$W$24))))</f>
        <v/>
      </c>
    </row>
    <row r="122" spans="1:23" x14ac:dyDescent="0.2">
      <c r="A122" s="18" t="str">
        <f t="shared" si="14"/>
        <v/>
      </c>
      <c r="B122" s="261" t="str">
        <f>IF(C122="","",DANE!C99)</f>
        <v/>
      </c>
      <c r="C122" s="271" t="str">
        <f>IF(DANE!D99="żż","",DANE!D99)</f>
        <v/>
      </c>
      <c r="D122" s="271" t="str">
        <f>IF(C122="","",DANE!W99)</f>
        <v/>
      </c>
      <c r="E122" s="271" t="str">
        <f>IF(C122="","",DANE!Y99)</f>
        <v/>
      </c>
      <c r="F122" s="272" t="str">
        <f>IF(C122="","",DANE!R99)</f>
        <v/>
      </c>
      <c r="G122" s="273" t="str">
        <f>IF(C122="","",IF(AND(DANE!S99="",DANE!T99="",DANE!U99="",DANE!V99=""),DANE!P99/DANE!Q99,IF(AND(DANE!T99&lt;=$Q$31,DANE!V99&gt;$Q$31+1),DANE!P99/DANE!Q99,IF(AND(DANE!T99&lt;=$Q$31,DANE!V99=$Q$31+1),DANE!F99/12*DANE!P99/DANE!Q99,IF(AND(DANE!T99=$Q$31+1,DANE!V99&gt;$Q$31+1),DANE!E99/12*(DANE!P99/DANE!Q99),IF(AND(DANE!T99=$Q$31+1,DANE!V99=$Q$31+1),(DANE!F99-DANE!E99+1)/12*(DANE!P99/DANE!Q99),0))))))</f>
        <v/>
      </c>
      <c r="H122" s="229" t="str">
        <f>IF(OR(C122="",I122=""),"",VLOOKUP(DANE!AD99,DANE!$A$17:$B$28,2,0))</f>
        <v/>
      </c>
      <c r="I122" s="274" t="str">
        <f>IF(OR(C122="",F122=DANE!$A$33,F122=DANE!$A$34,F122=DANE!$A$35,F122=DANE!$A$36),"",ROUND(G122*VLOOKUP(E122,'stawki wynagrodzeń'!$I$4:$O$17,HLOOKUP(D122,'stawki wynagrodzeń'!$D$4:$G$5,2,FALSE),FALSE),2))</f>
        <v/>
      </c>
      <c r="J122" s="275" t="str">
        <f>IF(OR(C122="",I122=""),"",DANE!AC99)</f>
        <v/>
      </c>
      <c r="K122" s="276" t="str">
        <f t="shared" si="15"/>
        <v/>
      </c>
      <c r="L122" s="277" t="str">
        <f t="shared" si="16"/>
        <v/>
      </c>
      <c r="M122" s="278" t="str">
        <f t="shared" si="17"/>
        <v/>
      </c>
      <c r="N122" s="279" t="str">
        <f>IF(OR(C122="",I122=""),"",DANE!BB99)</f>
        <v/>
      </c>
      <c r="O122" s="280" t="str">
        <f>IF(OR(C122="",I122=""),"",DANE!AJ99)</f>
        <v/>
      </c>
      <c r="P122" s="277" t="str">
        <f>IF(OR(C122="",I122=""),"",DANE!CF99)</f>
        <v/>
      </c>
      <c r="Q122" s="281" t="str">
        <f>IF(C122="","",DANE!G99)</f>
        <v/>
      </c>
      <c r="R122" s="284">
        <f>IF(C122="",0,IF(AND(F122=DANE!$A$30,Q122&gt;0),DANE!AB99,))</f>
        <v>0</v>
      </c>
      <c r="S122" s="272" t="str">
        <f>DANE!L99</f>
        <v/>
      </c>
      <c r="T122" s="64" t="str">
        <f>IF(OR(C122="",D122&lt;&gt;DANE!$A$39,Q122=0),"",IF(AND(F122=$F$8,D122=DANE!$A$39),$T$19,IF(AND(F122=$F$11,D122=DANE!$A$39),$T$22,IF(AND(F122=$F$12,D122=DANE!$A$39),$T$23,$T$24))))</f>
        <v/>
      </c>
      <c r="U122" s="64" t="str">
        <f>IF(OR(C122="",D122&lt;&gt;DANE!$A$40,Q122=0),"",IF(AND(F122=$F$8,D122=DANE!$A$40),$U$19,IF(AND(F122=$F$11,D122=DANE!$A$40),$U$22,IF(AND(F122=$F$12,D122=DANE!$A$40),$U$23,$U$24))))</f>
        <v/>
      </c>
      <c r="V122" s="64" t="str">
        <f>IF(OR(C122="",D122&lt;&gt;DANE!$A$41,Q122=0),"",IF(AND(F122=$F$8,D122=DANE!$A$41),$V$19,IF(AND(F122=$F$11,D122=DANE!$A$41),$V$22,IF(AND(F122=$F$12,D122=DANE!$A$41),$V$23,$V$24))))</f>
        <v/>
      </c>
      <c r="W122" s="64" t="str">
        <f>IF(OR(C122="",D122&lt;&gt;DANE!$A$42,Q122=0),"",IF(AND(F122=$F$8,D122=DANE!$A$42),$W$19,IF(AND(F122=$F$11,D122=DANE!$A$42),$W$22,IF(AND(F122=$F$12,D122=DANE!$A$42),$W$23,$W$24))))</f>
        <v/>
      </c>
    </row>
    <row r="123" spans="1:23" x14ac:dyDescent="0.2">
      <c r="A123" s="18" t="str">
        <f t="shared" si="14"/>
        <v/>
      </c>
      <c r="B123" s="261" t="str">
        <f>IF(C123="","",DANE!C100)</f>
        <v/>
      </c>
      <c r="C123" s="271" t="str">
        <f>IF(DANE!D100="żż","",DANE!D100)</f>
        <v/>
      </c>
      <c r="D123" s="271" t="str">
        <f>IF(C123="","",DANE!W100)</f>
        <v/>
      </c>
      <c r="E123" s="271" t="str">
        <f>IF(C123="","",DANE!Y100)</f>
        <v/>
      </c>
      <c r="F123" s="272" t="str">
        <f>IF(C123="","",DANE!R100)</f>
        <v/>
      </c>
      <c r="G123" s="273" t="str">
        <f>IF(C123="","",IF(AND(DANE!S100="",DANE!T100="",DANE!U100="",DANE!V100=""),DANE!P100/DANE!Q100,IF(AND(DANE!T100&lt;=$Q$31,DANE!V100&gt;$Q$31+1),DANE!P100/DANE!Q100,IF(AND(DANE!T100&lt;=$Q$31,DANE!V100=$Q$31+1),DANE!F100/12*DANE!P100/DANE!Q100,IF(AND(DANE!T100=$Q$31+1,DANE!V100&gt;$Q$31+1),DANE!E100/12*(DANE!P100/DANE!Q100),IF(AND(DANE!T100=$Q$31+1,DANE!V100=$Q$31+1),(DANE!F100-DANE!E100+1)/12*(DANE!P100/DANE!Q100),0))))))</f>
        <v/>
      </c>
      <c r="H123" s="229" t="str">
        <f>IF(OR(C123="",I123=""),"",VLOOKUP(DANE!AD100,DANE!$A$17:$B$28,2,0))</f>
        <v/>
      </c>
      <c r="I123" s="274" t="str">
        <f>IF(OR(C123="",F123=DANE!$A$33,F123=DANE!$A$34,F123=DANE!$A$35,F123=DANE!$A$36),"",ROUND(G123*VLOOKUP(E123,'stawki wynagrodzeń'!$I$4:$O$17,HLOOKUP(D123,'stawki wynagrodzeń'!$D$4:$G$5,2,FALSE),FALSE),2))</f>
        <v/>
      </c>
      <c r="J123" s="275" t="str">
        <f>IF(OR(C123="",I123=""),"",DANE!AC100)</f>
        <v/>
      </c>
      <c r="K123" s="276" t="str">
        <f t="shared" si="15"/>
        <v/>
      </c>
      <c r="L123" s="277" t="str">
        <f t="shared" si="16"/>
        <v/>
      </c>
      <c r="M123" s="278" t="str">
        <f t="shared" si="17"/>
        <v/>
      </c>
      <c r="N123" s="279" t="str">
        <f>IF(OR(C123="",I123=""),"",DANE!BB100)</f>
        <v/>
      </c>
      <c r="O123" s="280" t="str">
        <f>IF(OR(C123="",I123=""),"",DANE!AJ100)</f>
        <v/>
      </c>
      <c r="P123" s="277" t="str">
        <f>IF(OR(C123="",I123=""),"",DANE!CF100)</f>
        <v/>
      </c>
      <c r="Q123" s="281" t="str">
        <f>IF(C123="","",DANE!G100)</f>
        <v/>
      </c>
      <c r="R123" s="284">
        <f>IF(C123="",0,IF(AND(F123=DANE!$A$30,Q123&gt;0),DANE!AB100,))</f>
        <v>0</v>
      </c>
      <c r="S123" s="272" t="str">
        <f>DANE!L100</f>
        <v/>
      </c>
      <c r="T123" s="64" t="str">
        <f>IF(OR(C123="",D123&lt;&gt;DANE!$A$39,Q123=0),"",IF(AND(F123=$F$8,D123=DANE!$A$39),$T$19,IF(AND(F123=$F$11,D123=DANE!$A$39),$T$22,IF(AND(F123=$F$12,D123=DANE!$A$39),$T$23,$T$24))))</f>
        <v/>
      </c>
      <c r="U123" s="64" t="str">
        <f>IF(OR(C123="",D123&lt;&gt;DANE!$A$40,Q123=0),"",IF(AND(F123=$F$8,D123=DANE!$A$40),$U$19,IF(AND(F123=$F$11,D123=DANE!$A$40),$U$22,IF(AND(F123=$F$12,D123=DANE!$A$40),$U$23,$U$24))))</f>
        <v/>
      </c>
      <c r="V123" s="64" t="str">
        <f>IF(OR(C123="",D123&lt;&gt;DANE!$A$41,Q123=0),"",IF(AND(F123=$F$8,D123=DANE!$A$41),$V$19,IF(AND(F123=$F$11,D123=DANE!$A$41),$V$22,IF(AND(F123=$F$12,D123=DANE!$A$41),$V$23,$V$24))))</f>
        <v/>
      </c>
      <c r="W123" s="64" t="str">
        <f>IF(OR(C123="",D123&lt;&gt;DANE!$A$42,Q123=0),"",IF(AND(F123=$F$8,D123=DANE!$A$42),$W$19,IF(AND(F123=$F$11,D123=DANE!$A$42),$W$22,IF(AND(F123=$F$12,D123=DANE!$A$42),$W$23,$W$24))))</f>
        <v/>
      </c>
    </row>
    <row r="124" spans="1:23" x14ac:dyDescent="0.2">
      <c r="A124" s="18" t="str">
        <f t="shared" si="14"/>
        <v/>
      </c>
      <c r="B124" s="261" t="str">
        <f>IF(C124="","",DANE!C101)</f>
        <v/>
      </c>
      <c r="C124" s="271" t="str">
        <f>IF(DANE!D101="żż","",DANE!D101)</f>
        <v/>
      </c>
      <c r="D124" s="271" t="str">
        <f>IF(C124="","",DANE!W101)</f>
        <v/>
      </c>
      <c r="E124" s="271" t="str">
        <f>IF(C124="","",DANE!Y101)</f>
        <v/>
      </c>
      <c r="F124" s="272" t="str">
        <f>IF(C124="","",DANE!R101)</f>
        <v/>
      </c>
      <c r="G124" s="273" t="str">
        <f>IF(C124="","",IF(AND(DANE!S101="",DANE!T101="",DANE!U101="",DANE!V101=""),DANE!P101/DANE!Q101,IF(AND(DANE!T101&lt;=$Q$31,DANE!V101&gt;$Q$31+1),DANE!P101/DANE!Q101,IF(AND(DANE!T101&lt;=$Q$31,DANE!V101=$Q$31+1),DANE!F101/12*DANE!P101/DANE!Q101,IF(AND(DANE!T101=$Q$31+1,DANE!V101&gt;$Q$31+1),DANE!E101/12*(DANE!P101/DANE!Q101),IF(AND(DANE!T101=$Q$31+1,DANE!V101=$Q$31+1),(DANE!F101-DANE!E101+1)/12*(DANE!P101/DANE!Q101),0))))))</f>
        <v/>
      </c>
      <c r="H124" s="229" t="str">
        <f>IF(OR(C124="",I124=""),"",VLOOKUP(DANE!AD101,DANE!$A$17:$B$28,2,0))</f>
        <v/>
      </c>
      <c r="I124" s="274" t="str">
        <f>IF(OR(C124="",F124=DANE!$A$33,F124=DANE!$A$34,F124=DANE!$A$35,F124=DANE!$A$36),"",ROUND(G124*VLOOKUP(E124,'stawki wynagrodzeń'!$I$4:$O$17,HLOOKUP(D124,'stawki wynagrodzeń'!$D$4:$G$5,2,FALSE),FALSE),2))</f>
        <v/>
      </c>
      <c r="J124" s="275" t="str">
        <f>IF(OR(C124="",I124=""),"",DANE!AC101)</f>
        <v/>
      </c>
      <c r="K124" s="276" t="str">
        <f t="shared" si="15"/>
        <v/>
      </c>
      <c r="L124" s="277" t="str">
        <f t="shared" si="16"/>
        <v/>
      </c>
      <c r="M124" s="278" t="str">
        <f t="shared" si="17"/>
        <v/>
      </c>
      <c r="N124" s="279" t="str">
        <f>IF(OR(C124="",I124=""),"",DANE!BB101)</f>
        <v/>
      </c>
      <c r="O124" s="280" t="str">
        <f>IF(OR(C124="",I124=""),"",DANE!AJ101)</f>
        <v/>
      </c>
      <c r="P124" s="277" t="str">
        <f>IF(OR(C124="",I124=""),"",DANE!CF101)</f>
        <v/>
      </c>
      <c r="Q124" s="281" t="str">
        <f>IF(C124="","",DANE!G101)</f>
        <v/>
      </c>
      <c r="R124" s="284">
        <f>IF(C124="",0,IF(AND(F124=DANE!$A$30,Q124&gt;0),DANE!AB101,))</f>
        <v>0</v>
      </c>
      <c r="S124" s="272" t="str">
        <f>DANE!L101</f>
        <v/>
      </c>
      <c r="T124" s="64" t="str">
        <f>IF(OR(C124="",D124&lt;&gt;DANE!$A$39,Q124=0),"",IF(AND(F124=$F$8,D124=DANE!$A$39),$T$19,IF(AND(F124=$F$11,D124=DANE!$A$39),$T$22,IF(AND(F124=$F$12,D124=DANE!$A$39),$T$23,$T$24))))</f>
        <v/>
      </c>
      <c r="U124" s="64" t="str">
        <f>IF(OR(C124="",D124&lt;&gt;DANE!$A$40,Q124=0),"",IF(AND(F124=$F$8,D124=DANE!$A$40),$U$19,IF(AND(F124=$F$11,D124=DANE!$A$40),$U$22,IF(AND(F124=$F$12,D124=DANE!$A$40),$U$23,$U$24))))</f>
        <v/>
      </c>
      <c r="V124" s="64" t="str">
        <f>IF(OR(C124="",D124&lt;&gt;DANE!$A$41,Q124=0),"",IF(AND(F124=$F$8,D124=DANE!$A$41),$V$19,IF(AND(F124=$F$11,D124=DANE!$A$41),$V$22,IF(AND(F124=$F$12,D124=DANE!$A$41),$V$23,$V$24))))</f>
        <v/>
      </c>
      <c r="W124" s="64" t="str">
        <f>IF(OR(C124="",D124&lt;&gt;DANE!$A$42,Q124=0),"",IF(AND(F124=$F$8,D124=DANE!$A$42),$W$19,IF(AND(F124=$F$11,D124=DANE!$A$42),$W$22,IF(AND(F124=$F$12,D124=DANE!$A$42),$W$23,$W$24))))</f>
        <v/>
      </c>
    </row>
    <row r="125" spans="1:23" x14ac:dyDescent="0.2">
      <c r="A125" s="18" t="str">
        <f t="shared" si="14"/>
        <v/>
      </c>
      <c r="B125" s="261" t="str">
        <f>IF(C125="","",DANE!C102)</f>
        <v/>
      </c>
      <c r="C125" s="271" t="str">
        <f>IF(DANE!D102="żż","",DANE!D102)</f>
        <v/>
      </c>
      <c r="D125" s="271" t="str">
        <f>IF(C125="","",DANE!W102)</f>
        <v/>
      </c>
      <c r="E125" s="271" t="str">
        <f>IF(C125="","",DANE!Y102)</f>
        <v/>
      </c>
      <c r="F125" s="272" t="str">
        <f>IF(C125="","",DANE!R102)</f>
        <v/>
      </c>
      <c r="G125" s="273" t="str">
        <f>IF(C125="","",IF(AND(DANE!S102="",DANE!T102="",DANE!U102="",DANE!V102=""),DANE!P102/DANE!Q102,IF(AND(DANE!T102&lt;=$Q$31,DANE!V102&gt;$Q$31+1),DANE!P102/DANE!Q102,IF(AND(DANE!T102&lt;=$Q$31,DANE!V102=$Q$31+1),DANE!F102/12*DANE!P102/DANE!Q102,IF(AND(DANE!T102=$Q$31+1,DANE!V102&gt;$Q$31+1),DANE!E102/12*(DANE!P102/DANE!Q102),IF(AND(DANE!T102=$Q$31+1,DANE!V102=$Q$31+1),(DANE!F102-DANE!E102+1)/12*(DANE!P102/DANE!Q102),0))))))</f>
        <v/>
      </c>
      <c r="H125" s="229" t="str">
        <f>IF(OR(C125="",I125=""),"",VLOOKUP(DANE!AD102,DANE!$A$17:$B$28,2,0))</f>
        <v/>
      </c>
      <c r="I125" s="274" t="str">
        <f>IF(OR(C125="",F125=DANE!$A$33,F125=DANE!$A$34,F125=DANE!$A$35,F125=DANE!$A$36),"",ROUND(G125*VLOOKUP(E125,'stawki wynagrodzeń'!$I$4:$O$17,HLOOKUP(D125,'stawki wynagrodzeń'!$D$4:$G$5,2,FALSE),FALSE),2))</f>
        <v/>
      </c>
      <c r="J125" s="275" t="str">
        <f>IF(OR(C125="",I125=""),"",DANE!AC102)</f>
        <v/>
      </c>
      <c r="K125" s="276" t="str">
        <f t="shared" si="15"/>
        <v/>
      </c>
      <c r="L125" s="277" t="str">
        <f t="shared" si="16"/>
        <v/>
      </c>
      <c r="M125" s="278" t="str">
        <f t="shared" si="17"/>
        <v/>
      </c>
      <c r="N125" s="279" t="str">
        <f>IF(OR(C125="",I125=""),"",DANE!BB102)</f>
        <v/>
      </c>
      <c r="O125" s="280" t="str">
        <f>IF(OR(C125="",I125=""),"",DANE!AJ102)</f>
        <v/>
      </c>
      <c r="P125" s="277" t="str">
        <f>IF(OR(C125="",I125=""),"",DANE!CF102)</f>
        <v/>
      </c>
      <c r="Q125" s="281" t="str">
        <f>IF(C125="","",DANE!G102)</f>
        <v/>
      </c>
      <c r="R125" s="284">
        <f>IF(C125="",0,IF(AND(F125=DANE!$A$30,Q125&gt;0),DANE!AB102,))</f>
        <v>0</v>
      </c>
      <c r="S125" s="272" t="str">
        <f>DANE!L102</f>
        <v/>
      </c>
      <c r="T125" s="64" t="str">
        <f>IF(OR(C125="",D125&lt;&gt;DANE!$A$39,Q125=0),"",IF(AND(F125=$F$8,D125=DANE!$A$39),$T$19,IF(AND(F125=$F$11,D125=DANE!$A$39),$T$22,IF(AND(F125=$F$12,D125=DANE!$A$39),$T$23,$T$24))))</f>
        <v/>
      </c>
      <c r="U125" s="64" t="str">
        <f>IF(OR(C125="",D125&lt;&gt;DANE!$A$40,Q125=0),"",IF(AND(F125=$F$8,D125=DANE!$A$40),$U$19,IF(AND(F125=$F$11,D125=DANE!$A$40),$U$22,IF(AND(F125=$F$12,D125=DANE!$A$40),$U$23,$U$24))))</f>
        <v/>
      </c>
      <c r="V125" s="64" t="str">
        <f>IF(OR(C125="",D125&lt;&gt;DANE!$A$41,Q125=0),"",IF(AND(F125=$F$8,D125=DANE!$A$41),$V$19,IF(AND(F125=$F$11,D125=DANE!$A$41),$V$22,IF(AND(F125=$F$12,D125=DANE!$A$41),$V$23,$V$24))))</f>
        <v/>
      </c>
      <c r="W125" s="64" t="str">
        <f>IF(OR(C125="",D125&lt;&gt;DANE!$A$42,Q125=0),"",IF(AND(F125=$F$8,D125=DANE!$A$42),$W$19,IF(AND(F125=$F$11,D125=DANE!$A$42),$W$22,IF(AND(F125=$F$12,D125=DANE!$A$42),$W$23,$W$24))))</f>
        <v/>
      </c>
    </row>
    <row r="126" spans="1:23" x14ac:dyDescent="0.2">
      <c r="A126" s="18" t="str">
        <f t="shared" si="14"/>
        <v/>
      </c>
      <c r="B126" s="261" t="str">
        <f>IF(C126="","",DANE!C103)</f>
        <v/>
      </c>
      <c r="C126" s="271" t="str">
        <f>IF(DANE!D103="żż","",DANE!D103)</f>
        <v/>
      </c>
      <c r="D126" s="271" t="str">
        <f>IF(C126="","",DANE!W103)</f>
        <v/>
      </c>
      <c r="E126" s="271" t="str">
        <f>IF(C126="","",DANE!Y103)</f>
        <v/>
      </c>
      <c r="F126" s="272" t="str">
        <f>IF(C126="","",DANE!R103)</f>
        <v/>
      </c>
      <c r="G126" s="273" t="str">
        <f>IF(C126="","",IF(AND(DANE!S103="",DANE!T103="",DANE!U103="",DANE!V103=""),DANE!P103/DANE!Q103,IF(AND(DANE!T103&lt;=$Q$31,DANE!V103&gt;$Q$31+1),DANE!P103/DANE!Q103,IF(AND(DANE!T103&lt;=$Q$31,DANE!V103=$Q$31+1),DANE!F103/12*DANE!P103/DANE!Q103,IF(AND(DANE!T103=$Q$31+1,DANE!V103&gt;$Q$31+1),DANE!E103/12*(DANE!P103/DANE!Q103),IF(AND(DANE!T103=$Q$31+1,DANE!V103=$Q$31+1),(DANE!F103-DANE!E103+1)/12*(DANE!P103/DANE!Q103),0))))))</f>
        <v/>
      </c>
      <c r="H126" s="229" t="str">
        <f>IF(OR(C126="",I126=""),"",VLOOKUP(DANE!AD103,DANE!$A$17:$B$28,2,0))</f>
        <v/>
      </c>
      <c r="I126" s="274" t="str">
        <f>IF(OR(C126="",F126=DANE!$A$33,F126=DANE!$A$34,F126=DANE!$A$35,F126=DANE!$A$36),"",ROUND(G126*VLOOKUP(E126,'stawki wynagrodzeń'!$I$4:$O$17,HLOOKUP(D126,'stawki wynagrodzeń'!$D$4:$G$5,2,FALSE),FALSE),2))</f>
        <v/>
      </c>
      <c r="J126" s="275" t="str">
        <f>IF(OR(C126="",I126=""),"",DANE!AC103)</f>
        <v/>
      </c>
      <c r="K126" s="276" t="str">
        <f t="shared" si="15"/>
        <v/>
      </c>
      <c r="L126" s="277" t="str">
        <f t="shared" si="16"/>
        <v/>
      </c>
      <c r="M126" s="278" t="str">
        <f t="shared" si="17"/>
        <v/>
      </c>
      <c r="N126" s="279" t="str">
        <f>IF(OR(C126="",I126=""),"",DANE!BB103)</f>
        <v/>
      </c>
      <c r="O126" s="280" t="str">
        <f>IF(OR(C126="",I126=""),"",DANE!AJ103)</f>
        <v/>
      </c>
      <c r="P126" s="277" t="str">
        <f>IF(OR(C126="",I126=""),"",DANE!CF103)</f>
        <v/>
      </c>
      <c r="Q126" s="281" t="str">
        <f>IF(C126="","",DANE!G103)</f>
        <v/>
      </c>
      <c r="R126" s="284">
        <f>IF(C126="",0,IF(AND(F126=DANE!$A$30,Q126&gt;0),DANE!AB103,))</f>
        <v>0</v>
      </c>
      <c r="S126" s="272" t="str">
        <f>DANE!L103</f>
        <v/>
      </c>
      <c r="T126" s="64" t="str">
        <f>IF(OR(C126="",D126&lt;&gt;DANE!$A$39,Q126=0),"",IF(AND(F126=$F$8,D126=DANE!$A$39),$T$19,IF(AND(F126=$F$11,D126=DANE!$A$39),$T$22,IF(AND(F126=$F$12,D126=DANE!$A$39),$T$23,$T$24))))</f>
        <v/>
      </c>
      <c r="U126" s="64" t="str">
        <f>IF(OR(C126="",D126&lt;&gt;DANE!$A$40,Q126=0),"",IF(AND(F126=$F$8,D126=DANE!$A$40),$U$19,IF(AND(F126=$F$11,D126=DANE!$A$40),$U$22,IF(AND(F126=$F$12,D126=DANE!$A$40),$U$23,$U$24))))</f>
        <v/>
      </c>
      <c r="V126" s="64" t="str">
        <f>IF(OR(C126="",D126&lt;&gt;DANE!$A$41,Q126=0),"",IF(AND(F126=$F$8,D126=DANE!$A$41),$V$19,IF(AND(F126=$F$11,D126=DANE!$A$41),$V$22,IF(AND(F126=$F$12,D126=DANE!$A$41),$V$23,$V$24))))</f>
        <v/>
      </c>
      <c r="W126" s="64" t="str">
        <f>IF(OR(C126="",D126&lt;&gt;DANE!$A$42,Q126=0),"",IF(AND(F126=$F$8,D126=DANE!$A$42),$W$19,IF(AND(F126=$F$11,D126=DANE!$A$42),$W$22,IF(AND(F126=$F$12,D126=DANE!$A$42),$W$23,$W$24))))</f>
        <v/>
      </c>
    </row>
    <row r="127" spans="1:23" x14ac:dyDescent="0.2">
      <c r="A127" s="18" t="str">
        <f t="shared" si="14"/>
        <v/>
      </c>
      <c r="B127" s="261" t="str">
        <f>IF(C127="","",DANE!C104)</f>
        <v/>
      </c>
      <c r="C127" s="271" t="str">
        <f>IF(DANE!D104="żż","",DANE!D104)</f>
        <v/>
      </c>
      <c r="D127" s="271" t="str">
        <f>IF(C127="","",DANE!W104)</f>
        <v/>
      </c>
      <c r="E127" s="271" t="str">
        <f>IF(C127="","",DANE!Y104)</f>
        <v/>
      </c>
      <c r="F127" s="272" t="str">
        <f>IF(C127="","",DANE!R104)</f>
        <v/>
      </c>
      <c r="G127" s="273" t="str">
        <f>IF(C127="","",IF(AND(DANE!S104="",DANE!T104="",DANE!U104="",DANE!V104=""),DANE!P104/DANE!Q104,IF(AND(DANE!T104&lt;=$Q$31,DANE!V104&gt;$Q$31+1),DANE!P104/DANE!Q104,IF(AND(DANE!T104&lt;=$Q$31,DANE!V104=$Q$31+1),DANE!F104/12*DANE!P104/DANE!Q104,IF(AND(DANE!T104=$Q$31+1,DANE!V104&gt;$Q$31+1),DANE!E104/12*(DANE!P104/DANE!Q104),IF(AND(DANE!T104=$Q$31+1,DANE!V104=$Q$31+1),(DANE!F104-DANE!E104+1)/12*(DANE!P104/DANE!Q104),0))))))</f>
        <v/>
      </c>
      <c r="H127" s="229" t="str">
        <f>IF(OR(C127="",I127=""),"",VLOOKUP(DANE!AD104,DANE!$A$17:$B$28,2,0))</f>
        <v/>
      </c>
      <c r="I127" s="274" t="str">
        <f>IF(OR(C127="",F127=DANE!$A$33,F127=DANE!$A$34,F127=DANE!$A$35,F127=DANE!$A$36),"",ROUND(G127*VLOOKUP(E127,'stawki wynagrodzeń'!$I$4:$O$17,HLOOKUP(D127,'stawki wynagrodzeń'!$D$4:$G$5,2,FALSE),FALSE),2))</f>
        <v/>
      </c>
      <c r="J127" s="275" t="str">
        <f>IF(OR(C127="",I127=""),"",DANE!AC104)</f>
        <v/>
      </c>
      <c r="K127" s="276" t="str">
        <f t="shared" si="15"/>
        <v/>
      </c>
      <c r="L127" s="277" t="str">
        <f t="shared" si="16"/>
        <v/>
      </c>
      <c r="M127" s="278" t="str">
        <f t="shared" si="17"/>
        <v/>
      </c>
      <c r="N127" s="279" t="str">
        <f>IF(OR(C127="",I127=""),"",DANE!BB104)</f>
        <v/>
      </c>
      <c r="O127" s="280" t="str">
        <f>IF(OR(C127="",I127=""),"",DANE!AJ104)</f>
        <v/>
      </c>
      <c r="P127" s="277" t="str">
        <f>IF(OR(C127="",I127=""),"",DANE!CF104)</f>
        <v/>
      </c>
      <c r="Q127" s="281" t="str">
        <f>IF(C127="","",DANE!G104)</f>
        <v/>
      </c>
      <c r="R127" s="284">
        <f>IF(C127="",0,IF(AND(F127=DANE!$A$30,Q127&gt;0),DANE!AB104,))</f>
        <v>0</v>
      </c>
      <c r="S127" s="272" t="str">
        <f>DANE!L104</f>
        <v/>
      </c>
      <c r="T127" s="64" t="str">
        <f>IF(OR(C127="",D127&lt;&gt;DANE!$A$39,Q127=0),"",IF(AND(F127=$F$8,D127=DANE!$A$39),$T$19,IF(AND(F127=$F$11,D127=DANE!$A$39),$T$22,IF(AND(F127=$F$12,D127=DANE!$A$39),$T$23,$T$24))))</f>
        <v/>
      </c>
      <c r="U127" s="64" t="str">
        <f>IF(OR(C127="",D127&lt;&gt;DANE!$A$40,Q127=0),"",IF(AND(F127=$F$8,D127=DANE!$A$40),$U$19,IF(AND(F127=$F$11,D127=DANE!$A$40),$U$22,IF(AND(F127=$F$12,D127=DANE!$A$40),$U$23,$U$24))))</f>
        <v/>
      </c>
      <c r="V127" s="64" t="str">
        <f>IF(OR(C127="",D127&lt;&gt;DANE!$A$41,Q127=0),"",IF(AND(F127=$F$8,D127=DANE!$A$41),$V$19,IF(AND(F127=$F$11,D127=DANE!$A$41),$V$22,IF(AND(F127=$F$12,D127=DANE!$A$41),$V$23,$V$24))))</f>
        <v/>
      </c>
      <c r="W127" s="64" t="str">
        <f>IF(OR(C127="",D127&lt;&gt;DANE!$A$42,Q127=0),"",IF(AND(F127=$F$8,D127=DANE!$A$42),$W$19,IF(AND(F127=$F$11,D127=DANE!$A$42),$W$22,IF(AND(F127=$F$12,D127=DANE!$A$42),$W$23,$W$24))))</f>
        <v/>
      </c>
    </row>
    <row r="128" spans="1:23" x14ac:dyDescent="0.2">
      <c r="A128" s="18" t="str">
        <f t="shared" ref="A128:A159" si="18">CONCATENATE(D128,F128)</f>
        <v/>
      </c>
      <c r="B128" s="261" t="str">
        <f>IF(C128="","",DANE!C105)</f>
        <v/>
      </c>
      <c r="C128" s="271" t="str">
        <f>IF(DANE!D105="żż","",DANE!D105)</f>
        <v/>
      </c>
      <c r="D128" s="271" t="str">
        <f>IF(C128="","",DANE!W105)</f>
        <v/>
      </c>
      <c r="E128" s="271" t="str">
        <f>IF(C128="","",DANE!Y105)</f>
        <v/>
      </c>
      <c r="F128" s="272" t="str">
        <f>IF(C128="","",DANE!R105)</f>
        <v/>
      </c>
      <c r="G128" s="273" t="str">
        <f>IF(C128="","",IF(AND(DANE!S105="",DANE!T105="",DANE!U105="",DANE!V105=""),DANE!P105/DANE!Q105,IF(AND(DANE!T105&lt;=$Q$31,DANE!V105&gt;$Q$31+1),DANE!P105/DANE!Q105,IF(AND(DANE!T105&lt;=$Q$31,DANE!V105=$Q$31+1),DANE!F105/12*DANE!P105/DANE!Q105,IF(AND(DANE!T105=$Q$31+1,DANE!V105&gt;$Q$31+1),DANE!E105/12*(DANE!P105/DANE!Q105),IF(AND(DANE!T105=$Q$31+1,DANE!V105=$Q$31+1),(DANE!F105-DANE!E105+1)/12*(DANE!P105/DANE!Q105),0))))))</f>
        <v/>
      </c>
      <c r="H128" s="229" t="str">
        <f>IF(OR(C128="",I128=""),"",VLOOKUP(DANE!AD105,DANE!$A$17:$B$28,2,0))</f>
        <v/>
      </c>
      <c r="I128" s="274" t="str">
        <f>IF(OR(C128="",F128=DANE!$A$33,F128=DANE!$A$34,F128=DANE!$A$35,F128=DANE!$A$36),"",ROUND(G128*VLOOKUP(E128,'stawki wynagrodzeń'!$I$4:$O$17,HLOOKUP(D128,'stawki wynagrodzeń'!$D$4:$G$5,2,FALSE),FALSE),2))</f>
        <v/>
      </c>
      <c r="J128" s="275" t="str">
        <f>IF(OR(C128="",I128=""),"",DANE!AC105)</f>
        <v/>
      </c>
      <c r="K128" s="276" t="str">
        <f t="shared" ref="K128:K159" si="19">IF(OR(C128="",I128=""),"",ROUND(I128*J128,2))</f>
        <v/>
      </c>
      <c r="L128" s="277" t="str">
        <f t="shared" ref="L128:L159" si="20">IF(OR(C128="",I128=""),"",IF(J128&gt;0.19,"",IF(J128=0,ROUND(3%*I128/3,2),ROUND((13-H128)*1%*I128/12,2))))</f>
        <v/>
      </c>
      <c r="M128" s="278" t="str">
        <f t="shared" ref="M128:M159" si="21">IF(OR(C128="",I128=""),"",IF(L128="",K128,ROUND(K128+L128,2)))</f>
        <v/>
      </c>
      <c r="N128" s="279" t="str">
        <f>IF(OR(C128="",I128=""),"",DANE!BB105)</f>
        <v/>
      </c>
      <c r="O128" s="280" t="str">
        <f>IF(OR(C128="",I128=""),"",DANE!AJ105)</f>
        <v/>
      </c>
      <c r="P128" s="277" t="str">
        <f>IF(OR(C128="",I128=""),"",DANE!CF105)</f>
        <v/>
      </c>
      <c r="Q128" s="281" t="str">
        <f>IF(C128="","",DANE!G105)</f>
        <v/>
      </c>
      <c r="R128" s="284">
        <f>IF(C128="",0,IF(AND(F128=DANE!$A$30,Q128&gt;0),DANE!AB105,))</f>
        <v>0</v>
      </c>
      <c r="S128" s="272" t="str">
        <f>DANE!L105</f>
        <v/>
      </c>
      <c r="T128" s="64" t="str">
        <f>IF(OR(C128="",D128&lt;&gt;DANE!$A$39,Q128=0),"",IF(AND(F128=$F$8,D128=DANE!$A$39),$T$19,IF(AND(F128=$F$11,D128=DANE!$A$39),$T$22,IF(AND(F128=$F$12,D128=DANE!$A$39),$T$23,$T$24))))</f>
        <v/>
      </c>
      <c r="U128" s="64" t="str">
        <f>IF(OR(C128="",D128&lt;&gt;DANE!$A$40,Q128=0),"",IF(AND(F128=$F$8,D128=DANE!$A$40),$U$19,IF(AND(F128=$F$11,D128=DANE!$A$40),$U$22,IF(AND(F128=$F$12,D128=DANE!$A$40),$U$23,$U$24))))</f>
        <v/>
      </c>
      <c r="V128" s="64" t="str">
        <f>IF(OR(C128="",D128&lt;&gt;DANE!$A$41,Q128=0),"",IF(AND(F128=$F$8,D128=DANE!$A$41),$V$19,IF(AND(F128=$F$11,D128=DANE!$A$41),$V$22,IF(AND(F128=$F$12,D128=DANE!$A$41),$V$23,$V$24))))</f>
        <v/>
      </c>
      <c r="W128" s="64" t="str">
        <f>IF(OR(C128="",D128&lt;&gt;DANE!$A$42,Q128=0),"",IF(AND(F128=$F$8,D128=DANE!$A$42),$W$19,IF(AND(F128=$F$11,D128=DANE!$A$42),$W$22,IF(AND(F128=$F$12,D128=DANE!$A$42),$W$23,$W$24))))</f>
        <v/>
      </c>
    </row>
    <row r="129" spans="1:23" x14ac:dyDescent="0.2">
      <c r="A129" s="18" t="str">
        <f t="shared" si="18"/>
        <v/>
      </c>
      <c r="B129" s="261" t="str">
        <f>IF(C129="","",DANE!C106)</f>
        <v/>
      </c>
      <c r="C129" s="271" t="str">
        <f>IF(DANE!D106="żż","",DANE!D106)</f>
        <v/>
      </c>
      <c r="D129" s="271" t="str">
        <f>IF(C129="","",DANE!W106)</f>
        <v/>
      </c>
      <c r="E129" s="271" t="str">
        <f>IF(C129="","",DANE!Y106)</f>
        <v/>
      </c>
      <c r="F129" s="272" t="str">
        <f>IF(C129="","",DANE!R106)</f>
        <v/>
      </c>
      <c r="G129" s="273" t="str">
        <f>IF(C129="","",IF(AND(DANE!S106="",DANE!T106="",DANE!U106="",DANE!V106=""),DANE!P106/DANE!Q106,IF(AND(DANE!T106&lt;=$Q$31,DANE!V106&gt;$Q$31+1),DANE!P106/DANE!Q106,IF(AND(DANE!T106&lt;=$Q$31,DANE!V106=$Q$31+1),DANE!F106/12*DANE!P106/DANE!Q106,IF(AND(DANE!T106=$Q$31+1,DANE!V106&gt;$Q$31+1),DANE!E106/12*(DANE!P106/DANE!Q106),IF(AND(DANE!T106=$Q$31+1,DANE!V106=$Q$31+1),(DANE!F106-DANE!E106+1)/12*(DANE!P106/DANE!Q106),0))))))</f>
        <v/>
      </c>
      <c r="H129" s="229" t="str">
        <f>IF(OR(C129="",I129=""),"",VLOOKUP(DANE!AD106,DANE!$A$17:$B$28,2,0))</f>
        <v/>
      </c>
      <c r="I129" s="274" t="str">
        <f>IF(OR(C129="",F129=DANE!$A$33,F129=DANE!$A$34,F129=DANE!$A$35,F129=DANE!$A$36),"",ROUND(G129*VLOOKUP(E129,'stawki wynagrodzeń'!$I$4:$O$17,HLOOKUP(D129,'stawki wynagrodzeń'!$D$4:$G$5,2,FALSE),FALSE),2))</f>
        <v/>
      </c>
      <c r="J129" s="275" t="str">
        <f>IF(OR(C129="",I129=""),"",DANE!AC106)</f>
        <v/>
      </c>
      <c r="K129" s="276" t="str">
        <f t="shared" si="19"/>
        <v/>
      </c>
      <c r="L129" s="277" t="str">
        <f t="shared" si="20"/>
        <v/>
      </c>
      <c r="M129" s="278" t="str">
        <f t="shared" si="21"/>
        <v/>
      </c>
      <c r="N129" s="279" t="str">
        <f>IF(OR(C129="",I129=""),"",DANE!BB106)</f>
        <v/>
      </c>
      <c r="O129" s="280" t="str">
        <f>IF(OR(C129="",I129=""),"",DANE!AJ106)</f>
        <v/>
      </c>
      <c r="P129" s="277" t="str">
        <f>IF(OR(C129="",I129=""),"",DANE!CF106)</f>
        <v/>
      </c>
      <c r="Q129" s="281" t="str">
        <f>IF(C129="","",DANE!G106)</f>
        <v/>
      </c>
      <c r="R129" s="284">
        <f>IF(C129="",0,IF(AND(F129=DANE!$A$30,Q129&gt;0),DANE!AB106,))</f>
        <v>0</v>
      </c>
      <c r="S129" s="272" t="str">
        <f>DANE!L106</f>
        <v/>
      </c>
      <c r="T129" s="64" t="str">
        <f>IF(OR(C129="",D129&lt;&gt;DANE!$A$39,Q129=0),"",IF(AND(F129=$F$8,D129=DANE!$A$39),$T$19,IF(AND(F129=$F$11,D129=DANE!$A$39),$T$22,IF(AND(F129=$F$12,D129=DANE!$A$39),$T$23,$T$24))))</f>
        <v/>
      </c>
      <c r="U129" s="64" t="str">
        <f>IF(OR(C129="",D129&lt;&gt;DANE!$A$40,Q129=0),"",IF(AND(F129=$F$8,D129=DANE!$A$40),$U$19,IF(AND(F129=$F$11,D129=DANE!$A$40),$U$22,IF(AND(F129=$F$12,D129=DANE!$A$40),$U$23,$U$24))))</f>
        <v/>
      </c>
      <c r="V129" s="64" t="str">
        <f>IF(OR(C129="",D129&lt;&gt;DANE!$A$41,Q129=0),"",IF(AND(F129=$F$8,D129=DANE!$A$41),$V$19,IF(AND(F129=$F$11,D129=DANE!$A$41),$V$22,IF(AND(F129=$F$12,D129=DANE!$A$41),$V$23,$V$24))))</f>
        <v/>
      </c>
      <c r="W129" s="64" t="str">
        <f>IF(OR(C129="",D129&lt;&gt;DANE!$A$42,Q129=0),"",IF(AND(F129=$F$8,D129=DANE!$A$42),$W$19,IF(AND(F129=$F$11,D129=DANE!$A$42),$W$22,IF(AND(F129=$F$12,D129=DANE!$A$42),$W$23,$W$24))))</f>
        <v/>
      </c>
    </row>
    <row r="130" spans="1:23" x14ac:dyDescent="0.2">
      <c r="A130" s="18" t="str">
        <f t="shared" si="18"/>
        <v/>
      </c>
      <c r="B130" s="261" t="str">
        <f>IF(C130="","",DANE!C107)</f>
        <v/>
      </c>
      <c r="C130" s="271" t="str">
        <f>IF(DANE!D107="żż","",DANE!D107)</f>
        <v/>
      </c>
      <c r="D130" s="271" t="str">
        <f>IF(C130="","",DANE!W107)</f>
        <v/>
      </c>
      <c r="E130" s="271" t="str">
        <f>IF(C130="","",DANE!Y107)</f>
        <v/>
      </c>
      <c r="F130" s="272" t="str">
        <f>IF(C130="","",DANE!R107)</f>
        <v/>
      </c>
      <c r="G130" s="273" t="str">
        <f>IF(C130="","",IF(AND(DANE!S107="",DANE!T107="",DANE!U107="",DANE!V107=""),DANE!P107/DANE!Q107,IF(AND(DANE!T107&lt;=$Q$31,DANE!V107&gt;$Q$31+1),DANE!P107/DANE!Q107,IF(AND(DANE!T107&lt;=$Q$31,DANE!V107=$Q$31+1),DANE!F107/12*DANE!P107/DANE!Q107,IF(AND(DANE!T107=$Q$31+1,DANE!V107&gt;$Q$31+1),DANE!E107/12*(DANE!P107/DANE!Q107),IF(AND(DANE!T107=$Q$31+1,DANE!V107=$Q$31+1),(DANE!F107-DANE!E107+1)/12*(DANE!P107/DANE!Q107),0))))))</f>
        <v/>
      </c>
      <c r="H130" s="229" t="str">
        <f>IF(OR(C130="",I130=""),"",VLOOKUP(DANE!AD107,DANE!$A$17:$B$28,2,0))</f>
        <v/>
      </c>
      <c r="I130" s="274" t="str">
        <f>IF(OR(C130="",F130=DANE!$A$33,F130=DANE!$A$34,F130=DANE!$A$35,F130=DANE!$A$36),"",ROUND(G130*VLOOKUP(E130,'stawki wynagrodzeń'!$I$4:$O$17,HLOOKUP(D130,'stawki wynagrodzeń'!$D$4:$G$5,2,FALSE),FALSE),2))</f>
        <v/>
      </c>
      <c r="J130" s="275" t="str">
        <f>IF(OR(C130="",I130=""),"",DANE!AC107)</f>
        <v/>
      </c>
      <c r="K130" s="276" t="str">
        <f t="shared" si="19"/>
        <v/>
      </c>
      <c r="L130" s="277" t="str">
        <f t="shared" si="20"/>
        <v/>
      </c>
      <c r="M130" s="278" t="str">
        <f t="shared" si="21"/>
        <v/>
      </c>
      <c r="N130" s="279" t="str">
        <f>IF(OR(C130="",I130=""),"",DANE!BB107)</f>
        <v/>
      </c>
      <c r="O130" s="280" t="str">
        <f>IF(OR(C130="",I130=""),"",DANE!AJ107)</f>
        <v/>
      </c>
      <c r="P130" s="277" t="str">
        <f>IF(OR(C130="",I130=""),"",DANE!CF107)</f>
        <v/>
      </c>
      <c r="Q130" s="281" t="str">
        <f>IF(C130="","",DANE!G107)</f>
        <v/>
      </c>
      <c r="R130" s="284">
        <f>IF(C130="",0,IF(AND(F130=DANE!$A$30,Q130&gt;0),DANE!AB107,))</f>
        <v>0</v>
      </c>
      <c r="S130" s="272" t="str">
        <f>DANE!L107</f>
        <v/>
      </c>
      <c r="T130" s="64" t="str">
        <f>IF(OR(C130="",D130&lt;&gt;DANE!$A$39,Q130=0),"",IF(AND(F130=$F$8,D130=DANE!$A$39),$T$19,IF(AND(F130=$F$11,D130=DANE!$A$39),$T$22,IF(AND(F130=$F$12,D130=DANE!$A$39),$T$23,$T$24))))</f>
        <v/>
      </c>
      <c r="U130" s="64" t="str">
        <f>IF(OR(C130="",D130&lt;&gt;DANE!$A$40,Q130=0),"",IF(AND(F130=$F$8,D130=DANE!$A$40),$U$19,IF(AND(F130=$F$11,D130=DANE!$A$40),$U$22,IF(AND(F130=$F$12,D130=DANE!$A$40),$U$23,$U$24))))</f>
        <v/>
      </c>
      <c r="V130" s="64" t="str">
        <f>IF(OR(C130="",D130&lt;&gt;DANE!$A$41,Q130=0),"",IF(AND(F130=$F$8,D130=DANE!$A$41),$V$19,IF(AND(F130=$F$11,D130=DANE!$A$41),$V$22,IF(AND(F130=$F$12,D130=DANE!$A$41),$V$23,$V$24))))</f>
        <v/>
      </c>
      <c r="W130" s="64" t="str">
        <f>IF(OR(C130="",D130&lt;&gt;DANE!$A$42,Q130=0),"",IF(AND(F130=$F$8,D130=DANE!$A$42),$W$19,IF(AND(F130=$F$11,D130=DANE!$A$42),$W$22,IF(AND(F130=$F$12,D130=DANE!$A$42),$W$23,$W$24))))</f>
        <v/>
      </c>
    </row>
    <row r="131" spans="1:23" x14ac:dyDescent="0.2">
      <c r="A131" s="18" t="str">
        <f t="shared" si="18"/>
        <v/>
      </c>
      <c r="B131" s="261" t="str">
        <f>IF(C131="","",DANE!C108)</f>
        <v/>
      </c>
      <c r="C131" s="271" t="str">
        <f>IF(DANE!D108="żż","",DANE!D108)</f>
        <v/>
      </c>
      <c r="D131" s="271" t="str">
        <f>IF(C131="","",DANE!W108)</f>
        <v/>
      </c>
      <c r="E131" s="271" t="str">
        <f>IF(C131="","",DANE!Y108)</f>
        <v/>
      </c>
      <c r="F131" s="272" t="str">
        <f>IF(C131="","",DANE!R108)</f>
        <v/>
      </c>
      <c r="G131" s="273" t="str">
        <f>IF(C131="","",IF(AND(DANE!S108="",DANE!T108="",DANE!U108="",DANE!V108=""),DANE!P108/DANE!Q108,IF(AND(DANE!T108&lt;=$Q$31,DANE!V108&gt;$Q$31+1),DANE!P108/DANE!Q108,IF(AND(DANE!T108&lt;=$Q$31,DANE!V108=$Q$31+1),DANE!F108/12*DANE!P108/DANE!Q108,IF(AND(DANE!T108=$Q$31+1,DANE!V108&gt;$Q$31+1),DANE!E108/12*(DANE!P108/DANE!Q108),IF(AND(DANE!T108=$Q$31+1,DANE!V108=$Q$31+1),(DANE!F108-DANE!E108+1)/12*(DANE!P108/DANE!Q108),0))))))</f>
        <v/>
      </c>
      <c r="H131" s="229" t="str">
        <f>IF(OR(C131="",I131=""),"",VLOOKUP(DANE!AD108,DANE!$A$17:$B$28,2,0))</f>
        <v/>
      </c>
      <c r="I131" s="274" t="str">
        <f>IF(OR(C131="",F131=DANE!$A$33,F131=DANE!$A$34,F131=DANE!$A$35,F131=DANE!$A$36),"",ROUND(G131*VLOOKUP(E131,'stawki wynagrodzeń'!$I$4:$O$17,HLOOKUP(D131,'stawki wynagrodzeń'!$D$4:$G$5,2,FALSE),FALSE),2))</f>
        <v/>
      </c>
      <c r="J131" s="275" t="str">
        <f>IF(OR(C131="",I131=""),"",DANE!AC108)</f>
        <v/>
      </c>
      <c r="K131" s="276" t="str">
        <f t="shared" si="19"/>
        <v/>
      </c>
      <c r="L131" s="277" t="str">
        <f t="shared" si="20"/>
        <v/>
      </c>
      <c r="M131" s="278" t="str">
        <f t="shared" si="21"/>
        <v/>
      </c>
      <c r="N131" s="279" t="str">
        <f>IF(OR(C131="",I131=""),"",DANE!BB108)</f>
        <v/>
      </c>
      <c r="O131" s="280" t="str">
        <f>IF(OR(C131="",I131=""),"",DANE!AJ108)</f>
        <v/>
      </c>
      <c r="P131" s="277" t="str">
        <f>IF(OR(C131="",I131=""),"",DANE!CF108)</f>
        <v/>
      </c>
      <c r="Q131" s="281" t="str">
        <f>IF(C131="","",DANE!G108)</f>
        <v/>
      </c>
      <c r="R131" s="284">
        <f>IF(C131="",0,IF(AND(F131=DANE!$A$30,Q131&gt;0),DANE!AB108,))</f>
        <v>0</v>
      </c>
      <c r="S131" s="272" t="str">
        <f>DANE!L108</f>
        <v/>
      </c>
      <c r="T131" s="64" t="str">
        <f>IF(OR(C131="",D131&lt;&gt;DANE!$A$39,Q131=0),"",IF(AND(F131=$F$8,D131=DANE!$A$39),$T$19,IF(AND(F131=$F$11,D131=DANE!$A$39),$T$22,IF(AND(F131=$F$12,D131=DANE!$A$39),$T$23,$T$24))))</f>
        <v/>
      </c>
      <c r="U131" s="64" t="str">
        <f>IF(OR(C131="",D131&lt;&gt;DANE!$A$40,Q131=0),"",IF(AND(F131=$F$8,D131=DANE!$A$40),$U$19,IF(AND(F131=$F$11,D131=DANE!$A$40),$U$22,IF(AND(F131=$F$12,D131=DANE!$A$40),$U$23,$U$24))))</f>
        <v/>
      </c>
      <c r="V131" s="64" t="str">
        <f>IF(OR(C131="",D131&lt;&gt;DANE!$A$41,Q131=0),"",IF(AND(F131=$F$8,D131=DANE!$A$41),$V$19,IF(AND(F131=$F$11,D131=DANE!$A$41),$V$22,IF(AND(F131=$F$12,D131=DANE!$A$41),$V$23,$V$24))))</f>
        <v/>
      </c>
      <c r="W131" s="64" t="str">
        <f>IF(OR(C131="",D131&lt;&gt;DANE!$A$42,Q131=0),"",IF(AND(F131=$F$8,D131=DANE!$A$42),$W$19,IF(AND(F131=$F$11,D131=DANE!$A$42),$W$22,IF(AND(F131=$F$12,D131=DANE!$A$42),$W$23,$W$24))))</f>
        <v/>
      </c>
    </row>
    <row r="132" spans="1:23" x14ac:dyDescent="0.2">
      <c r="A132" s="18" t="str">
        <f t="shared" si="18"/>
        <v/>
      </c>
      <c r="B132" s="261" t="str">
        <f>IF(C132="","",DANE!C109)</f>
        <v/>
      </c>
      <c r="C132" s="271" t="str">
        <f>IF(DANE!D109="żż","",DANE!D109)</f>
        <v/>
      </c>
      <c r="D132" s="271" t="str">
        <f>IF(C132="","",DANE!W109)</f>
        <v/>
      </c>
      <c r="E132" s="271" t="str">
        <f>IF(C132="","",DANE!Y109)</f>
        <v/>
      </c>
      <c r="F132" s="272" t="str">
        <f>IF(C132="","",DANE!R109)</f>
        <v/>
      </c>
      <c r="G132" s="273" t="str">
        <f>IF(C132="","",IF(AND(DANE!S109="",DANE!T109="",DANE!U109="",DANE!V109=""),DANE!P109/DANE!Q109,IF(AND(DANE!T109&lt;=$Q$31,DANE!V109&gt;$Q$31+1),DANE!P109/DANE!Q109,IF(AND(DANE!T109&lt;=$Q$31,DANE!V109=$Q$31+1),DANE!F109/12*DANE!P109/DANE!Q109,IF(AND(DANE!T109=$Q$31+1,DANE!V109&gt;$Q$31+1),DANE!E109/12*(DANE!P109/DANE!Q109),IF(AND(DANE!T109=$Q$31+1,DANE!V109=$Q$31+1),(DANE!F109-DANE!E109+1)/12*(DANE!P109/DANE!Q109),0))))))</f>
        <v/>
      </c>
      <c r="H132" s="229" t="str">
        <f>IF(OR(C132="",I132=""),"",VLOOKUP(DANE!AD109,DANE!$A$17:$B$28,2,0))</f>
        <v/>
      </c>
      <c r="I132" s="274" t="str">
        <f>IF(OR(C132="",F132=DANE!$A$33,F132=DANE!$A$34,F132=DANE!$A$35,F132=DANE!$A$36),"",ROUND(G132*VLOOKUP(E132,'stawki wynagrodzeń'!$I$4:$O$17,HLOOKUP(D132,'stawki wynagrodzeń'!$D$4:$G$5,2,FALSE),FALSE),2))</f>
        <v/>
      </c>
      <c r="J132" s="275" t="str">
        <f>IF(OR(C132="",I132=""),"",DANE!AC109)</f>
        <v/>
      </c>
      <c r="K132" s="276" t="str">
        <f t="shared" si="19"/>
        <v/>
      </c>
      <c r="L132" s="277" t="str">
        <f t="shared" si="20"/>
        <v/>
      </c>
      <c r="M132" s="278" t="str">
        <f t="shared" si="21"/>
        <v/>
      </c>
      <c r="N132" s="279" t="str">
        <f>IF(OR(C132="",I132=""),"",DANE!BB109)</f>
        <v/>
      </c>
      <c r="O132" s="280" t="str">
        <f>IF(OR(C132="",I132=""),"",DANE!AJ109)</f>
        <v/>
      </c>
      <c r="P132" s="277" t="str">
        <f>IF(OR(C132="",I132=""),"",DANE!CF109)</f>
        <v/>
      </c>
      <c r="Q132" s="281" t="str">
        <f>IF(C132="","",DANE!G109)</f>
        <v/>
      </c>
      <c r="R132" s="284">
        <f>IF(C132="",0,IF(AND(F132=DANE!$A$30,Q132&gt;0),DANE!AB109,))</f>
        <v>0</v>
      </c>
      <c r="S132" s="272" t="str">
        <f>DANE!L109</f>
        <v/>
      </c>
      <c r="T132" s="64" t="str">
        <f>IF(OR(C132="",D132&lt;&gt;DANE!$A$39,Q132=0),"",IF(AND(F132=$F$8,D132=DANE!$A$39),$T$19,IF(AND(F132=$F$11,D132=DANE!$A$39),$T$22,IF(AND(F132=$F$12,D132=DANE!$A$39),$T$23,$T$24))))</f>
        <v/>
      </c>
      <c r="U132" s="64" t="str">
        <f>IF(OR(C132="",D132&lt;&gt;DANE!$A$40,Q132=0),"",IF(AND(F132=$F$8,D132=DANE!$A$40),$U$19,IF(AND(F132=$F$11,D132=DANE!$A$40),$U$22,IF(AND(F132=$F$12,D132=DANE!$A$40),$U$23,$U$24))))</f>
        <v/>
      </c>
      <c r="V132" s="64" t="str">
        <f>IF(OR(C132="",D132&lt;&gt;DANE!$A$41,Q132=0),"",IF(AND(F132=$F$8,D132=DANE!$A$41),$V$19,IF(AND(F132=$F$11,D132=DANE!$A$41),$V$22,IF(AND(F132=$F$12,D132=DANE!$A$41),$V$23,$V$24))))</f>
        <v/>
      </c>
      <c r="W132" s="64" t="str">
        <f>IF(OR(C132="",D132&lt;&gt;DANE!$A$42,Q132=0),"",IF(AND(F132=$F$8,D132=DANE!$A$42),$W$19,IF(AND(F132=$F$11,D132=DANE!$A$42),$W$22,IF(AND(F132=$F$12,D132=DANE!$A$42),$W$23,$W$24))))</f>
        <v/>
      </c>
    </row>
    <row r="133" spans="1:23" x14ac:dyDescent="0.2">
      <c r="A133" s="18" t="str">
        <f t="shared" si="18"/>
        <v/>
      </c>
      <c r="B133" s="261" t="str">
        <f>IF(C133="","",DANE!C110)</f>
        <v/>
      </c>
      <c r="C133" s="271" t="str">
        <f>IF(DANE!D110="żż","",DANE!D110)</f>
        <v/>
      </c>
      <c r="D133" s="271" t="str">
        <f>IF(C133="","",DANE!W110)</f>
        <v/>
      </c>
      <c r="E133" s="271" t="str">
        <f>IF(C133="","",DANE!Y110)</f>
        <v/>
      </c>
      <c r="F133" s="272" t="str">
        <f>IF(C133="","",DANE!R110)</f>
        <v/>
      </c>
      <c r="G133" s="273" t="str">
        <f>IF(C133="","",IF(AND(DANE!S110="",DANE!T110="",DANE!U110="",DANE!V110=""),DANE!P110/DANE!Q110,IF(AND(DANE!T110&lt;=$Q$31,DANE!V110&gt;$Q$31+1),DANE!P110/DANE!Q110,IF(AND(DANE!T110&lt;=$Q$31,DANE!V110=$Q$31+1),DANE!F110/12*DANE!P110/DANE!Q110,IF(AND(DANE!T110=$Q$31+1,DANE!V110&gt;$Q$31+1),DANE!E110/12*(DANE!P110/DANE!Q110),IF(AND(DANE!T110=$Q$31+1,DANE!V110=$Q$31+1),(DANE!F110-DANE!E110+1)/12*(DANE!P110/DANE!Q110),0))))))</f>
        <v/>
      </c>
      <c r="H133" s="229" t="str">
        <f>IF(OR(C133="",I133=""),"",VLOOKUP(DANE!AD110,DANE!$A$17:$B$28,2,0))</f>
        <v/>
      </c>
      <c r="I133" s="274" t="str">
        <f>IF(OR(C133="",F133=DANE!$A$33,F133=DANE!$A$34,F133=DANE!$A$35,F133=DANE!$A$36),"",ROUND(G133*VLOOKUP(E133,'stawki wynagrodzeń'!$I$4:$O$17,HLOOKUP(D133,'stawki wynagrodzeń'!$D$4:$G$5,2,FALSE),FALSE),2))</f>
        <v/>
      </c>
      <c r="J133" s="275" t="str">
        <f>IF(OR(C133="",I133=""),"",DANE!AC110)</f>
        <v/>
      </c>
      <c r="K133" s="276" t="str">
        <f t="shared" si="19"/>
        <v/>
      </c>
      <c r="L133" s="277" t="str">
        <f t="shared" si="20"/>
        <v/>
      </c>
      <c r="M133" s="278" t="str">
        <f t="shared" si="21"/>
        <v/>
      </c>
      <c r="N133" s="279" t="str">
        <f>IF(OR(C133="",I133=""),"",DANE!BB110)</f>
        <v/>
      </c>
      <c r="O133" s="280" t="str">
        <f>IF(OR(C133="",I133=""),"",DANE!AJ110)</f>
        <v/>
      </c>
      <c r="P133" s="277" t="str">
        <f>IF(OR(C133="",I133=""),"",DANE!CF110)</f>
        <v/>
      </c>
      <c r="Q133" s="281" t="str">
        <f>IF(C133="","",DANE!G110)</f>
        <v/>
      </c>
      <c r="R133" s="284">
        <f>IF(C133="",0,IF(AND(F133=DANE!$A$30,Q133&gt;0),DANE!AB110,))</f>
        <v>0</v>
      </c>
      <c r="S133" s="272" t="str">
        <f>DANE!L110</f>
        <v/>
      </c>
      <c r="T133" s="64" t="str">
        <f>IF(OR(C133="",D133&lt;&gt;DANE!$A$39,Q133=0),"",IF(AND(F133=$F$8,D133=DANE!$A$39),$T$19,IF(AND(F133=$F$11,D133=DANE!$A$39),$T$22,IF(AND(F133=$F$12,D133=DANE!$A$39),$T$23,$T$24))))</f>
        <v/>
      </c>
      <c r="U133" s="64" t="str">
        <f>IF(OR(C133="",D133&lt;&gt;DANE!$A$40,Q133=0),"",IF(AND(F133=$F$8,D133=DANE!$A$40),$U$19,IF(AND(F133=$F$11,D133=DANE!$A$40),$U$22,IF(AND(F133=$F$12,D133=DANE!$A$40),$U$23,$U$24))))</f>
        <v/>
      </c>
      <c r="V133" s="64" t="str">
        <f>IF(OR(C133="",D133&lt;&gt;DANE!$A$41,Q133=0),"",IF(AND(F133=$F$8,D133=DANE!$A$41),$V$19,IF(AND(F133=$F$11,D133=DANE!$A$41),$V$22,IF(AND(F133=$F$12,D133=DANE!$A$41),$V$23,$V$24))))</f>
        <v/>
      </c>
      <c r="W133" s="64" t="str">
        <f>IF(OR(C133="",D133&lt;&gt;DANE!$A$42,Q133=0),"",IF(AND(F133=$F$8,D133=DANE!$A$42),$W$19,IF(AND(F133=$F$11,D133=DANE!$A$42),$W$22,IF(AND(F133=$F$12,D133=DANE!$A$42),$W$23,$W$24))))</f>
        <v/>
      </c>
    </row>
    <row r="134" spans="1:23" x14ac:dyDescent="0.2">
      <c r="A134" s="18" t="str">
        <f t="shared" si="18"/>
        <v/>
      </c>
      <c r="B134" s="261" t="str">
        <f>IF(C134="","",DANE!C111)</f>
        <v/>
      </c>
      <c r="C134" s="271" t="str">
        <f>IF(DANE!D111="żż","",DANE!D111)</f>
        <v/>
      </c>
      <c r="D134" s="271" t="str">
        <f>IF(C134="","",DANE!W111)</f>
        <v/>
      </c>
      <c r="E134" s="271" t="str">
        <f>IF(C134="","",DANE!Y111)</f>
        <v/>
      </c>
      <c r="F134" s="272" t="str">
        <f>IF(C134="","",DANE!R111)</f>
        <v/>
      </c>
      <c r="G134" s="273" t="str">
        <f>IF(C134="","",IF(AND(DANE!S111="",DANE!T111="",DANE!U111="",DANE!V111=""),DANE!P111/DANE!Q111,IF(AND(DANE!T111&lt;=$Q$31,DANE!V111&gt;$Q$31+1),DANE!P111/DANE!Q111,IF(AND(DANE!T111&lt;=$Q$31,DANE!V111=$Q$31+1),DANE!F111/12*DANE!P111/DANE!Q111,IF(AND(DANE!T111=$Q$31+1,DANE!V111&gt;$Q$31+1),DANE!E111/12*(DANE!P111/DANE!Q111),IF(AND(DANE!T111=$Q$31+1,DANE!V111=$Q$31+1),(DANE!F111-DANE!E111+1)/12*(DANE!P111/DANE!Q111),0))))))</f>
        <v/>
      </c>
      <c r="H134" s="229" t="str">
        <f>IF(OR(C134="",I134=""),"",VLOOKUP(DANE!AD111,DANE!$A$17:$B$28,2,0))</f>
        <v/>
      </c>
      <c r="I134" s="274" t="str">
        <f>IF(OR(C134="",F134=DANE!$A$33,F134=DANE!$A$34,F134=DANE!$A$35,F134=DANE!$A$36),"",ROUND(G134*VLOOKUP(E134,'stawki wynagrodzeń'!$I$4:$O$17,HLOOKUP(D134,'stawki wynagrodzeń'!$D$4:$G$5,2,FALSE),FALSE),2))</f>
        <v/>
      </c>
      <c r="J134" s="275" t="str">
        <f>IF(OR(C134="",I134=""),"",DANE!AC111)</f>
        <v/>
      </c>
      <c r="K134" s="276" t="str">
        <f t="shared" si="19"/>
        <v/>
      </c>
      <c r="L134" s="277" t="str">
        <f t="shared" si="20"/>
        <v/>
      </c>
      <c r="M134" s="278" t="str">
        <f t="shared" si="21"/>
        <v/>
      </c>
      <c r="N134" s="279" t="str">
        <f>IF(OR(C134="",I134=""),"",DANE!BB111)</f>
        <v/>
      </c>
      <c r="O134" s="280" t="str">
        <f>IF(OR(C134="",I134=""),"",DANE!AJ111)</f>
        <v/>
      </c>
      <c r="P134" s="277" t="str">
        <f>IF(OR(C134="",I134=""),"",DANE!CF111)</f>
        <v/>
      </c>
      <c r="Q134" s="281" t="str">
        <f>IF(C134="","",DANE!G111)</f>
        <v/>
      </c>
      <c r="R134" s="284">
        <f>IF(C134="",0,IF(AND(F134=DANE!$A$30,Q134&gt;0),DANE!AB111,))</f>
        <v>0</v>
      </c>
      <c r="S134" s="272" t="str">
        <f>DANE!L111</f>
        <v/>
      </c>
      <c r="T134" s="64" t="str">
        <f>IF(OR(C134="",D134&lt;&gt;DANE!$A$39,Q134=0),"",IF(AND(F134=$F$8,D134=DANE!$A$39),$T$19,IF(AND(F134=$F$11,D134=DANE!$A$39),$T$22,IF(AND(F134=$F$12,D134=DANE!$A$39),$T$23,$T$24))))</f>
        <v/>
      </c>
      <c r="U134" s="64" t="str">
        <f>IF(OR(C134="",D134&lt;&gt;DANE!$A$40,Q134=0),"",IF(AND(F134=$F$8,D134=DANE!$A$40),$U$19,IF(AND(F134=$F$11,D134=DANE!$A$40),$U$22,IF(AND(F134=$F$12,D134=DANE!$A$40),$U$23,$U$24))))</f>
        <v/>
      </c>
      <c r="V134" s="64" t="str">
        <f>IF(OR(C134="",D134&lt;&gt;DANE!$A$41,Q134=0),"",IF(AND(F134=$F$8,D134=DANE!$A$41),$V$19,IF(AND(F134=$F$11,D134=DANE!$A$41),$V$22,IF(AND(F134=$F$12,D134=DANE!$A$41),$V$23,$V$24))))</f>
        <v/>
      </c>
      <c r="W134" s="64" t="str">
        <f>IF(OR(C134="",D134&lt;&gt;DANE!$A$42,Q134=0),"",IF(AND(F134=$F$8,D134=DANE!$A$42),$W$19,IF(AND(F134=$F$11,D134=DANE!$A$42),$W$22,IF(AND(F134=$F$12,D134=DANE!$A$42),$W$23,$W$24))))</f>
        <v/>
      </c>
    </row>
    <row r="135" spans="1:23" x14ac:dyDescent="0.2">
      <c r="A135" s="18" t="str">
        <f t="shared" si="18"/>
        <v/>
      </c>
      <c r="B135" s="261" t="str">
        <f>IF(C135="","",DANE!C112)</f>
        <v/>
      </c>
      <c r="C135" s="271" t="str">
        <f>IF(DANE!D112="żż","",DANE!D112)</f>
        <v/>
      </c>
      <c r="D135" s="271" t="str">
        <f>IF(C135="","",DANE!W112)</f>
        <v/>
      </c>
      <c r="E135" s="271" t="str">
        <f>IF(C135="","",DANE!Y112)</f>
        <v/>
      </c>
      <c r="F135" s="272" t="str">
        <f>IF(C135="","",DANE!R112)</f>
        <v/>
      </c>
      <c r="G135" s="273" t="str">
        <f>IF(C135="","",IF(AND(DANE!S112="",DANE!T112="",DANE!U112="",DANE!V112=""),DANE!P112/DANE!Q112,IF(AND(DANE!T112&lt;=$Q$31,DANE!V112&gt;$Q$31+1),DANE!P112/DANE!Q112,IF(AND(DANE!T112&lt;=$Q$31,DANE!V112=$Q$31+1),DANE!F112/12*DANE!P112/DANE!Q112,IF(AND(DANE!T112=$Q$31+1,DANE!V112&gt;$Q$31+1),DANE!E112/12*(DANE!P112/DANE!Q112),IF(AND(DANE!T112=$Q$31+1,DANE!V112=$Q$31+1),(DANE!F112-DANE!E112+1)/12*(DANE!P112/DANE!Q112),0))))))</f>
        <v/>
      </c>
      <c r="H135" s="229" t="str">
        <f>IF(OR(C135="",I135=""),"",VLOOKUP(DANE!AD112,DANE!$A$17:$B$28,2,0))</f>
        <v/>
      </c>
      <c r="I135" s="274" t="str">
        <f>IF(OR(C135="",F135=DANE!$A$33,F135=DANE!$A$34,F135=DANE!$A$35,F135=DANE!$A$36),"",ROUND(G135*VLOOKUP(E135,'stawki wynagrodzeń'!$I$4:$O$17,HLOOKUP(D135,'stawki wynagrodzeń'!$D$4:$G$5,2,FALSE),FALSE),2))</f>
        <v/>
      </c>
      <c r="J135" s="275" t="str">
        <f>IF(OR(C135="",I135=""),"",DANE!AC112)</f>
        <v/>
      </c>
      <c r="K135" s="276" t="str">
        <f t="shared" si="19"/>
        <v/>
      </c>
      <c r="L135" s="277" t="str">
        <f t="shared" si="20"/>
        <v/>
      </c>
      <c r="M135" s="278" t="str">
        <f t="shared" si="21"/>
        <v/>
      </c>
      <c r="N135" s="279" t="str">
        <f>IF(OR(C135="",I135=""),"",DANE!BB112)</f>
        <v/>
      </c>
      <c r="O135" s="280" t="str">
        <f>IF(OR(C135="",I135=""),"",DANE!AJ112)</f>
        <v/>
      </c>
      <c r="P135" s="277" t="str">
        <f>IF(OR(C135="",I135=""),"",DANE!CF112)</f>
        <v/>
      </c>
      <c r="Q135" s="281" t="str">
        <f>IF(C135="","",DANE!G112)</f>
        <v/>
      </c>
      <c r="R135" s="284">
        <f>IF(C135="",0,IF(AND(F135=DANE!$A$30,Q135&gt;0),DANE!AB112,))</f>
        <v>0</v>
      </c>
      <c r="S135" s="272" t="str">
        <f>DANE!L112</f>
        <v/>
      </c>
      <c r="T135" s="64" t="str">
        <f>IF(OR(C135="",D135&lt;&gt;DANE!$A$39,Q135=0),"",IF(AND(F135=$F$8,D135=DANE!$A$39),$T$19,IF(AND(F135=$F$11,D135=DANE!$A$39),$T$22,IF(AND(F135=$F$12,D135=DANE!$A$39),$T$23,$T$24))))</f>
        <v/>
      </c>
      <c r="U135" s="64" t="str">
        <f>IF(OR(C135="",D135&lt;&gt;DANE!$A$40,Q135=0),"",IF(AND(F135=$F$8,D135=DANE!$A$40),$U$19,IF(AND(F135=$F$11,D135=DANE!$A$40),$U$22,IF(AND(F135=$F$12,D135=DANE!$A$40),$U$23,$U$24))))</f>
        <v/>
      </c>
      <c r="V135" s="64" t="str">
        <f>IF(OR(C135="",D135&lt;&gt;DANE!$A$41,Q135=0),"",IF(AND(F135=$F$8,D135=DANE!$A$41),$V$19,IF(AND(F135=$F$11,D135=DANE!$A$41),$V$22,IF(AND(F135=$F$12,D135=DANE!$A$41),$V$23,$V$24))))</f>
        <v/>
      </c>
      <c r="W135" s="64" t="str">
        <f>IF(OR(C135="",D135&lt;&gt;DANE!$A$42,Q135=0),"",IF(AND(F135=$F$8,D135=DANE!$A$42),$W$19,IF(AND(F135=$F$11,D135=DANE!$A$42),$W$22,IF(AND(F135=$F$12,D135=DANE!$A$42),$W$23,$W$24))))</f>
        <v/>
      </c>
    </row>
    <row r="136" spans="1:23" x14ac:dyDescent="0.2">
      <c r="A136" s="18" t="str">
        <f t="shared" si="18"/>
        <v/>
      </c>
      <c r="B136" s="261" t="str">
        <f>IF(C136="","",DANE!C113)</f>
        <v/>
      </c>
      <c r="C136" s="271" t="str">
        <f>IF(DANE!D113="żż","",DANE!D113)</f>
        <v/>
      </c>
      <c r="D136" s="271" t="str">
        <f>IF(C136="","",DANE!W113)</f>
        <v/>
      </c>
      <c r="E136" s="271" t="str">
        <f>IF(C136="","",DANE!Y113)</f>
        <v/>
      </c>
      <c r="F136" s="272" t="str">
        <f>IF(C136="","",DANE!R113)</f>
        <v/>
      </c>
      <c r="G136" s="273" t="str">
        <f>IF(C136="","",IF(AND(DANE!S113="",DANE!T113="",DANE!U113="",DANE!V113=""),DANE!P113/DANE!Q113,IF(AND(DANE!T113&lt;=$Q$31,DANE!V113&gt;$Q$31+1),DANE!P113/DANE!Q113,IF(AND(DANE!T113&lt;=$Q$31,DANE!V113=$Q$31+1),DANE!F113/12*DANE!P113/DANE!Q113,IF(AND(DANE!T113=$Q$31+1,DANE!V113&gt;$Q$31+1),DANE!E113/12*(DANE!P113/DANE!Q113),IF(AND(DANE!T113=$Q$31+1,DANE!V113=$Q$31+1),(DANE!F113-DANE!E113+1)/12*(DANE!P113/DANE!Q113),0))))))</f>
        <v/>
      </c>
      <c r="H136" s="229" t="str">
        <f>IF(OR(C136="",I136=""),"",VLOOKUP(DANE!AD113,DANE!$A$17:$B$28,2,0))</f>
        <v/>
      </c>
      <c r="I136" s="274" t="str">
        <f>IF(OR(C136="",F136=DANE!$A$33,F136=DANE!$A$34,F136=DANE!$A$35,F136=DANE!$A$36),"",ROUND(G136*VLOOKUP(E136,'stawki wynagrodzeń'!$I$4:$O$17,HLOOKUP(D136,'stawki wynagrodzeń'!$D$4:$G$5,2,FALSE),FALSE),2))</f>
        <v/>
      </c>
      <c r="J136" s="275" t="str">
        <f>IF(OR(C136="",I136=""),"",DANE!AC113)</f>
        <v/>
      </c>
      <c r="K136" s="276" t="str">
        <f t="shared" si="19"/>
        <v/>
      </c>
      <c r="L136" s="277" t="str">
        <f t="shared" si="20"/>
        <v/>
      </c>
      <c r="M136" s="278" t="str">
        <f t="shared" si="21"/>
        <v/>
      </c>
      <c r="N136" s="279" t="str">
        <f>IF(OR(C136="",I136=""),"",DANE!BB113)</f>
        <v/>
      </c>
      <c r="O136" s="280" t="str">
        <f>IF(OR(C136="",I136=""),"",DANE!AJ113)</f>
        <v/>
      </c>
      <c r="P136" s="277" t="str">
        <f>IF(OR(C136="",I136=""),"",DANE!CF113)</f>
        <v/>
      </c>
      <c r="Q136" s="281" t="str">
        <f>IF(C136="","",DANE!G113)</f>
        <v/>
      </c>
      <c r="R136" s="284">
        <f>IF(C136="",0,IF(AND(F136=DANE!$A$30,Q136&gt;0),DANE!AB113,))</f>
        <v>0</v>
      </c>
      <c r="S136" s="272" t="str">
        <f>DANE!L113</f>
        <v/>
      </c>
      <c r="T136" s="64" t="str">
        <f>IF(OR(C136="",D136&lt;&gt;DANE!$A$39,Q136=0),"",IF(AND(F136=$F$8,D136=DANE!$A$39),$T$19,IF(AND(F136=$F$11,D136=DANE!$A$39),$T$22,IF(AND(F136=$F$12,D136=DANE!$A$39),$T$23,$T$24))))</f>
        <v/>
      </c>
      <c r="U136" s="64" t="str">
        <f>IF(OR(C136="",D136&lt;&gt;DANE!$A$40,Q136=0),"",IF(AND(F136=$F$8,D136=DANE!$A$40),$U$19,IF(AND(F136=$F$11,D136=DANE!$A$40),$U$22,IF(AND(F136=$F$12,D136=DANE!$A$40),$U$23,$U$24))))</f>
        <v/>
      </c>
      <c r="V136" s="64" t="str">
        <f>IF(OR(C136="",D136&lt;&gt;DANE!$A$41,Q136=0),"",IF(AND(F136=$F$8,D136=DANE!$A$41),$V$19,IF(AND(F136=$F$11,D136=DANE!$A$41),$V$22,IF(AND(F136=$F$12,D136=DANE!$A$41),$V$23,$V$24))))</f>
        <v/>
      </c>
      <c r="W136" s="64" t="str">
        <f>IF(OR(C136="",D136&lt;&gt;DANE!$A$42,Q136=0),"",IF(AND(F136=$F$8,D136=DANE!$A$42),$W$19,IF(AND(F136=$F$11,D136=DANE!$A$42),$W$22,IF(AND(F136=$F$12,D136=DANE!$A$42),$W$23,$W$24))))</f>
        <v/>
      </c>
    </row>
    <row r="137" spans="1:23" x14ac:dyDescent="0.2">
      <c r="A137" s="18" t="str">
        <f t="shared" si="18"/>
        <v/>
      </c>
      <c r="B137" s="261" t="str">
        <f>IF(C137="","",DANE!C114)</f>
        <v/>
      </c>
      <c r="C137" s="271" t="str">
        <f>IF(DANE!D114="żż","",DANE!D114)</f>
        <v/>
      </c>
      <c r="D137" s="271" t="str">
        <f>IF(C137="","",DANE!W114)</f>
        <v/>
      </c>
      <c r="E137" s="271" t="str">
        <f>IF(C137="","",DANE!Y114)</f>
        <v/>
      </c>
      <c r="F137" s="272" t="str">
        <f>IF(C137="","",DANE!R114)</f>
        <v/>
      </c>
      <c r="G137" s="273" t="str">
        <f>IF(C137="","",IF(AND(DANE!S114="",DANE!T114="",DANE!U114="",DANE!V114=""),DANE!P114/DANE!Q114,IF(AND(DANE!T114&lt;=$Q$31,DANE!V114&gt;$Q$31+1),DANE!P114/DANE!Q114,IF(AND(DANE!T114&lt;=$Q$31,DANE!V114=$Q$31+1),DANE!F114/12*DANE!P114/DANE!Q114,IF(AND(DANE!T114=$Q$31+1,DANE!V114&gt;$Q$31+1),DANE!E114/12*(DANE!P114/DANE!Q114),IF(AND(DANE!T114=$Q$31+1,DANE!V114=$Q$31+1),(DANE!F114-DANE!E114+1)/12*(DANE!P114/DANE!Q114),0))))))</f>
        <v/>
      </c>
      <c r="H137" s="229" t="str">
        <f>IF(OR(C137="",I137=""),"",VLOOKUP(DANE!AD114,DANE!$A$17:$B$28,2,0))</f>
        <v/>
      </c>
      <c r="I137" s="274" t="str">
        <f>IF(OR(C137="",F137=DANE!$A$33,F137=DANE!$A$34,F137=DANE!$A$35,F137=DANE!$A$36),"",ROUND(G137*VLOOKUP(E137,'stawki wynagrodzeń'!$I$4:$O$17,HLOOKUP(D137,'stawki wynagrodzeń'!$D$4:$G$5,2,FALSE),FALSE),2))</f>
        <v/>
      </c>
      <c r="J137" s="275" t="str">
        <f>IF(OR(C137="",I137=""),"",DANE!AC114)</f>
        <v/>
      </c>
      <c r="K137" s="276" t="str">
        <f t="shared" si="19"/>
        <v/>
      </c>
      <c r="L137" s="277" t="str">
        <f t="shared" si="20"/>
        <v/>
      </c>
      <c r="M137" s="278" t="str">
        <f t="shared" si="21"/>
        <v/>
      </c>
      <c r="N137" s="279" t="str">
        <f>IF(OR(C137="",I137=""),"",DANE!BB114)</f>
        <v/>
      </c>
      <c r="O137" s="280" t="str">
        <f>IF(OR(C137="",I137=""),"",DANE!AJ114)</f>
        <v/>
      </c>
      <c r="P137" s="277" t="str">
        <f>IF(OR(C137="",I137=""),"",DANE!CF114)</f>
        <v/>
      </c>
      <c r="Q137" s="281" t="str">
        <f>IF(C137="","",DANE!G114)</f>
        <v/>
      </c>
      <c r="R137" s="284">
        <f>IF(C137="",0,IF(AND(F137=DANE!$A$30,Q137&gt;0),DANE!AB114,))</f>
        <v>0</v>
      </c>
      <c r="S137" s="272" t="str">
        <f>DANE!L114</f>
        <v/>
      </c>
      <c r="T137" s="64" t="str">
        <f>IF(OR(C137="",D137&lt;&gt;DANE!$A$39,Q137=0),"",IF(AND(F137=$F$8,D137=DANE!$A$39),$T$19,IF(AND(F137=$F$11,D137=DANE!$A$39),$T$22,IF(AND(F137=$F$12,D137=DANE!$A$39),$T$23,$T$24))))</f>
        <v/>
      </c>
      <c r="U137" s="64" t="str">
        <f>IF(OR(C137="",D137&lt;&gt;DANE!$A$40,Q137=0),"",IF(AND(F137=$F$8,D137=DANE!$A$40),$U$19,IF(AND(F137=$F$11,D137=DANE!$A$40),$U$22,IF(AND(F137=$F$12,D137=DANE!$A$40),$U$23,$U$24))))</f>
        <v/>
      </c>
      <c r="V137" s="64" t="str">
        <f>IF(OR(C137="",D137&lt;&gt;DANE!$A$41,Q137=0),"",IF(AND(F137=$F$8,D137=DANE!$A$41),$V$19,IF(AND(F137=$F$11,D137=DANE!$A$41),$V$22,IF(AND(F137=$F$12,D137=DANE!$A$41),$V$23,$V$24))))</f>
        <v/>
      </c>
      <c r="W137" s="64" t="str">
        <f>IF(OR(C137="",D137&lt;&gt;DANE!$A$42,Q137=0),"",IF(AND(F137=$F$8,D137=DANE!$A$42),$W$19,IF(AND(F137=$F$11,D137=DANE!$A$42),$W$22,IF(AND(F137=$F$12,D137=DANE!$A$42),$W$23,$W$24))))</f>
        <v/>
      </c>
    </row>
    <row r="138" spans="1:23" x14ac:dyDescent="0.2">
      <c r="A138" s="18" t="str">
        <f t="shared" si="18"/>
        <v/>
      </c>
      <c r="B138" s="261" t="str">
        <f>IF(C138="","",DANE!C115)</f>
        <v/>
      </c>
      <c r="C138" s="271" t="str">
        <f>IF(DANE!D115="żż","",DANE!D115)</f>
        <v/>
      </c>
      <c r="D138" s="271" t="str">
        <f>IF(C138="","",DANE!W115)</f>
        <v/>
      </c>
      <c r="E138" s="271" t="str">
        <f>IF(C138="","",DANE!Y115)</f>
        <v/>
      </c>
      <c r="F138" s="272" t="str">
        <f>IF(C138="","",DANE!R115)</f>
        <v/>
      </c>
      <c r="G138" s="273" t="str">
        <f>IF(C138="","",IF(AND(DANE!S115="",DANE!T115="",DANE!U115="",DANE!V115=""),DANE!P115/DANE!Q115,IF(AND(DANE!T115&lt;=$Q$31,DANE!V115&gt;$Q$31+1),DANE!P115/DANE!Q115,IF(AND(DANE!T115&lt;=$Q$31,DANE!V115=$Q$31+1),DANE!F115/12*DANE!P115/DANE!Q115,IF(AND(DANE!T115=$Q$31+1,DANE!V115&gt;$Q$31+1),DANE!E115/12*(DANE!P115/DANE!Q115),IF(AND(DANE!T115=$Q$31+1,DANE!V115=$Q$31+1),(DANE!F115-DANE!E115+1)/12*(DANE!P115/DANE!Q115),0))))))</f>
        <v/>
      </c>
      <c r="H138" s="229" t="str">
        <f>IF(OR(C138="",I138=""),"",VLOOKUP(DANE!AD115,DANE!$A$17:$B$28,2,0))</f>
        <v/>
      </c>
      <c r="I138" s="274" t="str">
        <f>IF(OR(C138="",F138=DANE!$A$33,F138=DANE!$A$34,F138=DANE!$A$35,F138=DANE!$A$36),"",ROUND(G138*VLOOKUP(E138,'stawki wynagrodzeń'!$I$4:$O$17,HLOOKUP(D138,'stawki wynagrodzeń'!$D$4:$G$5,2,FALSE),FALSE),2))</f>
        <v/>
      </c>
      <c r="J138" s="275" t="str">
        <f>IF(OR(C138="",I138=""),"",DANE!AC115)</f>
        <v/>
      </c>
      <c r="K138" s="276" t="str">
        <f t="shared" si="19"/>
        <v/>
      </c>
      <c r="L138" s="277" t="str">
        <f t="shared" si="20"/>
        <v/>
      </c>
      <c r="M138" s="278" t="str">
        <f t="shared" si="21"/>
        <v/>
      </c>
      <c r="N138" s="279" t="str">
        <f>IF(OR(C138="",I138=""),"",DANE!BB115)</f>
        <v/>
      </c>
      <c r="O138" s="280" t="str">
        <f>IF(OR(C138="",I138=""),"",DANE!AJ115)</f>
        <v/>
      </c>
      <c r="P138" s="277" t="str">
        <f>IF(OR(C138="",I138=""),"",DANE!CF115)</f>
        <v/>
      </c>
      <c r="Q138" s="281" t="str">
        <f>IF(C138="","",DANE!G115)</f>
        <v/>
      </c>
      <c r="R138" s="284">
        <f>IF(C138="",0,IF(AND(F138=DANE!$A$30,Q138&gt;0),DANE!AB115,))</f>
        <v>0</v>
      </c>
      <c r="S138" s="272" t="str">
        <f>DANE!L115</f>
        <v/>
      </c>
      <c r="T138" s="64" t="str">
        <f>IF(OR(C138="",D138&lt;&gt;DANE!$A$39,Q138=0),"",IF(AND(F138=$F$8,D138=DANE!$A$39),$T$19,IF(AND(F138=$F$11,D138=DANE!$A$39),$T$22,IF(AND(F138=$F$12,D138=DANE!$A$39),$T$23,$T$24))))</f>
        <v/>
      </c>
      <c r="U138" s="64" t="str">
        <f>IF(OR(C138="",D138&lt;&gt;DANE!$A$40,Q138=0),"",IF(AND(F138=$F$8,D138=DANE!$A$40),$U$19,IF(AND(F138=$F$11,D138=DANE!$A$40),$U$22,IF(AND(F138=$F$12,D138=DANE!$A$40),$U$23,$U$24))))</f>
        <v/>
      </c>
      <c r="V138" s="64" t="str">
        <f>IF(OR(C138="",D138&lt;&gt;DANE!$A$41,Q138=0),"",IF(AND(F138=$F$8,D138=DANE!$A$41),$V$19,IF(AND(F138=$F$11,D138=DANE!$A$41),$V$22,IF(AND(F138=$F$12,D138=DANE!$A$41),$V$23,$V$24))))</f>
        <v/>
      </c>
      <c r="W138" s="64" t="str">
        <f>IF(OR(C138="",D138&lt;&gt;DANE!$A$42,Q138=0),"",IF(AND(F138=$F$8,D138=DANE!$A$42),$W$19,IF(AND(F138=$F$11,D138=DANE!$A$42),$W$22,IF(AND(F138=$F$12,D138=DANE!$A$42),$W$23,$W$24))))</f>
        <v/>
      </c>
    </row>
    <row r="139" spans="1:23" x14ac:dyDescent="0.2">
      <c r="A139" s="18" t="str">
        <f t="shared" si="18"/>
        <v/>
      </c>
      <c r="B139" s="261" t="str">
        <f>IF(C139="","",DANE!C116)</f>
        <v/>
      </c>
      <c r="C139" s="271" t="str">
        <f>IF(DANE!D116="żż","",DANE!D116)</f>
        <v/>
      </c>
      <c r="D139" s="271" t="str">
        <f>IF(C139="","",DANE!W116)</f>
        <v/>
      </c>
      <c r="E139" s="271" t="str">
        <f>IF(C139="","",DANE!Y116)</f>
        <v/>
      </c>
      <c r="F139" s="272" t="str">
        <f>IF(C139="","",DANE!R116)</f>
        <v/>
      </c>
      <c r="G139" s="273" t="str">
        <f>IF(C139="","",IF(AND(DANE!S116="",DANE!T116="",DANE!U116="",DANE!V116=""),DANE!P116/DANE!Q116,IF(AND(DANE!T116&lt;=$Q$31,DANE!V116&gt;$Q$31+1),DANE!P116/DANE!Q116,IF(AND(DANE!T116&lt;=$Q$31,DANE!V116=$Q$31+1),DANE!F116/12*DANE!P116/DANE!Q116,IF(AND(DANE!T116=$Q$31+1,DANE!V116&gt;$Q$31+1),DANE!E116/12*(DANE!P116/DANE!Q116),IF(AND(DANE!T116=$Q$31+1,DANE!V116=$Q$31+1),(DANE!F116-DANE!E116+1)/12*(DANE!P116/DANE!Q116),0))))))</f>
        <v/>
      </c>
      <c r="H139" s="229" t="str">
        <f>IF(OR(C139="",I139=""),"",VLOOKUP(DANE!AD116,DANE!$A$17:$B$28,2,0))</f>
        <v/>
      </c>
      <c r="I139" s="274" t="str">
        <f>IF(OR(C139="",F139=DANE!$A$33,F139=DANE!$A$34,F139=DANE!$A$35,F139=DANE!$A$36),"",ROUND(G139*VLOOKUP(E139,'stawki wynagrodzeń'!$I$4:$O$17,HLOOKUP(D139,'stawki wynagrodzeń'!$D$4:$G$5,2,FALSE),FALSE),2))</f>
        <v/>
      </c>
      <c r="J139" s="275" t="str">
        <f>IF(OR(C139="",I139=""),"",DANE!AC116)</f>
        <v/>
      </c>
      <c r="K139" s="276" t="str">
        <f t="shared" si="19"/>
        <v/>
      </c>
      <c r="L139" s="277" t="str">
        <f t="shared" si="20"/>
        <v/>
      </c>
      <c r="M139" s="278" t="str">
        <f t="shared" si="21"/>
        <v/>
      </c>
      <c r="N139" s="279" t="str">
        <f>IF(OR(C139="",I139=""),"",DANE!BB116)</f>
        <v/>
      </c>
      <c r="O139" s="280" t="str">
        <f>IF(OR(C139="",I139=""),"",DANE!AJ116)</f>
        <v/>
      </c>
      <c r="P139" s="277" t="str">
        <f>IF(OR(C139="",I139=""),"",DANE!CF116)</f>
        <v/>
      </c>
      <c r="Q139" s="281" t="str">
        <f>IF(C139="","",DANE!G116)</f>
        <v/>
      </c>
      <c r="R139" s="284">
        <f>IF(C139="",0,IF(AND(F139=DANE!$A$30,Q139&gt;0),DANE!AB116,))</f>
        <v>0</v>
      </c>
      <c r="S139" s="272" t="str">
        <f>DANE!L116</f>
        <v/>
      </c>
      <c r="T139" s="64" t="str">
        <f>IF(OR(C139="",D139&lt;&gt;DANE!$A$39,Q139=0),"",IF(AND(F139=$F$8,D139=DANE!$A$39),$T$19,IF(AND(F139=$F$11,D139=DANE!$A$39),$T$22,IF(AND(F139=$F$12,D139=DANE!$A$39),$T$23,$T$24))))</f>
        <v/>
      </c>
      <c r="U139" s="64" t="str">
        <f>IF(OR(C139="",D139&lt;&gt;DANE!$A$40,Q139=0),"",IF(AND(F139=$F$8,D139=DANE!$A$40),$U$19,IF(AND(F139=$F$11,D139=DANE!$A$40),$U$22,IF(AND(F139=$F$12,D139=DANE!$A$40),$U$23,$U$24))))</f>
        <v/>
      </c>
      <c r="V139" s="64" t="str">
        <f>IF(OR(C139="",D139&lt;&gt;DANE!$A$41,Q139=0),"",IF(AND(F139=$F$8,D139=DANE!$A$41),$V$19,IF(AND(F139=$F$11,D139=DANE!$A$41),$V$22,IF(AND(F139=$F$12,D139=DANE!$A$41),$V$23,$V$24))))</f>
        <v/>
      </c>
      <c r="W139" s="64" t="str">
        <f>IF(OR(C139="",D139&lt;&gt;DANE!$A$42,Q139=0),"",IF(AND(F139=$F$8,D139=DANE!$A$42),$W$19,IF(AND(F139=$F$11,D139=DANE!$A$42),$W$22,IF(AND(F139=$F$12,D139=DANE!$A$42),$W$23,$W$24))))</f>
        <v/>
      </c>
    </row>
    <row r="140" spans="1:23" x14ac:dyDescent="0.2">
      <c r="A140" s="18" t="str">
        <f t="shared" si="18"/>
        <v/>
      </c>
      <c r="B140" s="261" t="str">
        <f>IF(C140="","",DANE!C117)</f>
        <v/>
      </c>
      <c r="C140" s="271" t="str">
        <f>IF(DANE!D117="żż","",DANE!D117)</f>
        <v/>
      </c>
      <c r="D140" s="271" t="str">
        <f>IF(C140="","",DANE!W117)</f>
        <v/>
      </c>
      <c r="E140" s="271" t="str">
        <f>IF(C140="","",DANE!Y117)</f>
        <v/>
      </c>
      <c r="F140" s="272" t="str">
        <f>IF(C140="","",DANE!R117)</f>
        <v/>
      </c>
      <c r="G140" s="273" t="str">
        <f>IF(C140="","",IF(AND(DANE!S117="",DANE!T117="",DANE!U117="",DANE!V117=""),DANE!P117/DANE!Q117,IF(AND(DANE!T117&lt;=$Q$31,DANE!V117&gt;$Q$31+1),DANE!P117/DANE!Q117,IF(AND(DANE!T117&lt;=$Q$31,DANE!V117=$Q$31+1),DANE!F117/12*DANE!P117/DANE!Q117,IF(AND(DANE!T117=$Q$31+1,DANE!V117&gt;$Q$31+1),DANE!E117/12*(DANE!P117/DANE!Q117),IF(AND(DANE!T117=$Q$31+1,DANE!V117=$Q$31+1),(DANE!F117-DANE!E117+1)/12*(DANE!P117/DANE!Q117),0))))))</f>
        <v/>
      </c>
      <c r="H140" s="229" t="str">
        <f>IF(OR(C140="",I140=""),"",VLOOKUP(DANE!AD117,DANE!$A$17:$B$28,2,0))</f>
        <v/>
      </c>
      <c r="I140" s="274" t="str">
        <f>IF(OR(C140="",F140=DANE!$A$33,F140=DANE!$A$34,F140=DANE!$A$35,F140=DANE!$A$36),"",ROUND(G140*VLOOKUP(E140,'stawki wynagrodzeń'!$I$4:$O$17,HLOOKUP(D140,'stawki wynagrodzeń'!$D$4:$G$5,2,FALSE),FALSE),2))</f>
        <v/>
      </c>
      <c r="J140" s="275" t="str">
        <f>IF(OR(C140="",I140=""),"",DANE!AC117)</f>
        <v/>
      </c>
      <c r="K140" s="276" t="str">
        <f t="shared" si="19"/>
        <v/>
      </c>
      <c r="L140" s="277" t="str">
        <f t="shared" si="20"/>
        <v/>
      </c>
      <c r="M140" s="278" t="str">
        <f t="shared" si="21"/>
        <v/>
      </c>
      <c r="N140" s="279" t="str">
        <f>IF(OR(C140="",I140=""),"",DANE!BB117)</f>
        <v/>
      </c>
      <c r="O140" s="280" t="str">
        <f>IF(OR(C140="",I140=""),"",DANE!AJ117)</f>
        <v/>
      </c>
      <c r="P140" s="277" t="str">
        <f>IF(OR(C140="",I140=""),"",DANE!CF117)</f>
        <v/>
      </c>
      <c r="Q140" s="281" t="str">
        <f>IF(C140="","",DANE!G117)</f>
        <v/>
      </c>
      <c r="R140" s="284">
        <f>IF(C140="",0,IF(AND(F140=DANE!$A$30,Q140&gt;0),DANE!AB117,))</f>
        <v>0</v>
      </c>
      <c r="S140" s="272" t="str">
        <f>DANE!L117</f>
        <v/>
      </c>
      <c r="T140" s="64" t="str">
        <f>IF(OR(C140="",D140&lt;&gt;DANE!$A$39,Q140=0),"",IF(AND(F140=$F$8,D140=DANE!$A$39),$T$19,IF(AND(F140=$F$11,D140=DANE!$A$39),$T$22,IF(AND(F140=$F$12,D140=DANE!$A$39),$T$23,$T$24))))</f>
        <v/>
      </c>
      <c r="U140" s="64" t="str">
        <f>IF(OR(C140="",D140&lt;&gt;DANE!$A$40,Q140=0),"",IF(AND(F140=$F$8,D140=DANE!$A$40),$U$19,IF(AND(F140=$F$11,D140=DANE!$A$40),$U$22,IF(AND(F140=$F$12,D140=DANE!$A$40),$U$23,$U$24))))</f>
        <v/>
      </c>
      <c r="V140" s="64" t="str">
        <f>IF(OR(C140="",D140&lt;&gt;DANE!$A$41,Q140=0),"",IF(AND(F140=$F$8,D140=DANE!$A$41),$V$19,IF(AND(F140=$F$11,D140=DANE!$A$41),$V$22,IF(AND(F140=$F$12,D140=DANE!$A$41),$V$23,$V$24))))</f>
        <v/>
      </c>
      <c r="W140" s="64" t="str">
        <f>IF(OR(C140="",D140&lt;&gt;DANE!$A$42,Q140=0),"",IF(AND(F140=$F$8,D140=DANE!$A$42),$W$19,IF(AND(F140=$F$11,D140=DANE!$A$42),$W$22,IF(AND(F140=$F$12,D140=DANE!$A$42),$W$23,$W$24))))</f>
        <v/>
      </c>
    </row>
    <row r="141" spans="1:23" x14ac:dyDescent="0.2">
      <c r="A141" s="18" t="str">
        <f t="shared" si="18"/>
        <v/>
      </c>
      <c r="B141" s="261" t="str">
        <f>IF(C141="","",DANE!C118)</f>
        <v/>
      </c>
      <c r="C141" s="271" t="str">
        <f>IF(DANE!D118="żż","",DANE!D118)</f>
        <v/>
      </c>
      <c r="D141" s="271" t="str">
        <f>IF(C141="","",DANE!W118)</f>
        <v/>
      </c>
      <c r="E141" s="271" t="str">
        <f>IF(C141="","",DANE!Y118)</f>
        <v/>
      </c>
      <c r="F141" s="272" t="str">
        <f>IF(C141="","",DANE!R118)</f>
        <v/>
      </c>
      <c r="G141" s="273" t="str">
        <f>IF(C141="","",IF(AND(DANE!S118="",DANE!T118="",DANE!U118="",DANE!V118=""),DANE!P118/DANE!Q118,IF(AND(DANE!T118&lt;=$Q$31,DANE!V118&gt;$Q$31+1),DANE!P118/DANE!Q118,IF(AND(DANE!T118&lt;=$Q$31,DANE!V118=$Q$31+1),DANE!F118/12*DANE!P118/DANE!Q118,IF(AND(DANE!T118=$Q$31+1,DANE!V118&gt;$Q$31+1),DANE!E118/12*(DANE!P118/DANE!Q118),IF(AND(DANE!T118=$Q$31+1,DANE!V118=$Q$31+1),(DANE!F118-DANE!E118+1)/12*(DANE!P118/DANE!Q118),0))))))</f>
        <v/>
      </c>
      <c r="H141" s="229" t="str">
        <f>IF(OR(C141="",I141=""),"",VLOOKUP(DANE!AD118,DANE!$A$17:$B$28,2,0))</f>
        <v/>
      </c>
      <c r="I141" s="274" t="str">
        <f>IF(OR(C141="",F141=DANE!$A$33,F141=DANE!$A$34,F141=DANE!$A$35,F141=DANE!$A$36),"",ROUND(G141*VLOOKUP(E141,'stawki wynagrodzeń'!$I$4:$O$17,HLOOKUP(D141,'stawki wynagrodzeń'!$D$4:$G$5,2,FALSE),FALSE),2))</f>
        <v/>
      </c>
      <c r="J141" s="275" t="str">
        <f>IF(OR(C141="",I141=""),"",DANE!AC118)</f>
        <v/>
      </c>
      <c r="K141" s="276" t="str">
        <f t="shared" si="19"/>
        <v/>
      </c>
      <c r="L141" s="277" t="str">
        <f t="shared" si="20"/>
        <v/>
      </c>
      <c r="M141" s="278" t="str">
        <f t="shared" si="21"/>
        <v/>
      </c>
      <c r="N141" s="279" t="str">
        <f>IF(OR(C141="",I141=""),"",DANE!BB118)</f>
        <v/>
      </c>
      <c r="O141" s="280" t="str">
        <f>IF(OR(C141="",I141=""),"",DANE!AJ118)</f>
        <v/>
      </c>
      <c r="P141" s="277" t="str">
        <f>IF(OR(C141="",I141=""),"",DANE!CF118)</f>
        <v/>
      </c>
      <c r="Q141" s="281" t="str">
        <f>IF(C141="","",DANE!G118)</f>
        <v/>
      </c>
      <c r="R141" s="284">
        <f>IF(C141="",0,IF(AND(F141=DANE!$A$30,Q141&gt;0),DANE!AB118,))</f>
        <v>0</v>
      </c>
      <c r="S141" s="272" t="str">
        <f>DANE!L118</f>
        <v/>
      </c>
      <c r="T141" s="64" t="str">
        <f>IF(OR(C141="",D141&lt;&gt;DANE!$A$39,Q141=0),"",IF(AND(F141=$F$8,D141=DANE!$A$39),$T$19,IF(AND(F141=$F$11,D141=DANE!$A$39),$T$22,IF(AND(F141=$F$12,D141=DANE!$A$39),$T$23,$T$24))))</f>
        <v/>
      </c>
      <c r="U141" s="64" t="str">
        <f>IF(OR(C141="",D141&lt;&gt;DANE!$A$40,Q141=0),"",IF(AND(F141=$F$8,D141=DANE!$A$40),$U$19,IF(AND(F141=$F$11,D141=DANE!$A$40),$U$22,IF(AND(F141=$F$12,D141=DANE!$A$40),$U$23,$U$24))))</f>
        <v/>
      </c>
      <c r="V141" s="64" t="str">
        <f>IF(OR(C141="",D141&lt;&gt;DANE!$A$41,Q141=0),"",IF(AND(F141=$F$8,D141=DANE!$A$41),$V$19,IF(AND(F141=$F$11,D141=DANE!$A$41),$V$22,IF(AND(F141=$F$12,D141=DANE!$A$41),$V$23,$V$24))))</f>
        <v/>
      </c>
      <c r="W141" s="64" t="str">
        <f>IF(OR(C141="",D141&lt;&gt;DANE!$A$42,Q141=0),"",IF(AND(F141=$F$8,D141=DANE!$A$42),$W$19,IF(AND(F141=$F$11,D141=DANE!$A$42),$W$22,IF(AND(F141=$F$12,D141=DANE!$A$42),$W$23,$W$24))))</f>
        <v/>
      </c>
    </row>
    <row r="142" spans="1:23" x14ac:dyDescent="0.2">
      <c r="A142" s="18" t="str">
        <f t="shared" si="18"/>
        <v/>
      </c>
      <c r="B142" s="261" t="str">
        <f>IF(C142="","",DANE!C119)</f>
        <v/>
      </c>
      <c r="C142" s="271" t="str">
        <f>IF(DANE!D119="żż","",DANE!D119)</f>
        <v/>
      </c>
      <c r="D142" s="271" t="str">
        <f>IF(C142="","",DANE!W119)</f>
        <v/>
      </c>
      <c r="E142" s="271" t="str">
        <f>IF(C142="","",DANE!Y119)</f>
        <v/>
      </c>
      <c r="F142" s="272" t="str">
        <f>IF(C142="","",DANE!R119)</f>
        <v/>
      </c>
      <c r="G142" s="273" t="str">
        <f>IF(C142="","",IF(AND(DANE!S119="",DANE!T119="",DANE!U119="",DANE!V119=""),DANE!P119/DANE!Q119,IF(AND(DANE!T119&lt;=$Q$31,DANE!V119&gt;$Q$31+1),DANE!P119/DANE!Q119,IF(AND(DANE!T119&lt;=$Q$31,DANE!V119=$Q$31+1),DANE!F119/12*DANE!P119/DANE!Q119,IF(AND(DANE!T119=$Q$31+1,DANE!V119&gt;$Q$31+1),DANE!E119/12*(DANE!P119/DANE!Q119),IF(AND(DANE!T119=$Q$31+1,DANE!V119=$Q$31+1),(DANE!F119-DANE!E119+1)/12*(DANE!P119/DANE!Q119),0))))))</f>
        <v/>
      </c>
      <c r="H142" s="229" t="str">
        <f>IF(OR(C142="",I142=""),"",VLOOKUP(DANE!AD119,DANE!$A$17:$B$28,2,0))</f>
        <v/>
      </c>
      <c r="I142" s="274" t="str">
        <f>IF(OR(C142="",F142=DANE!$A$33,F142=DANE!$A$34,F142=DANE!$A$35,F142=DANE!$A$36),"",ROUND(G142*VLOOKUP(E142,'stawki wynagrodzeń'!$I$4:$O$17,HLOOKUP(D142,'stawki wynagrodzeń'!$D$4:$G$5,2,FALSE),FALSE),2))</f>
        <v/>
      </c>
      <c r="J142" s="275" t="str">
        <f>IF(OR(C142="",I142=""),"",DANE!AC119)</f>
        <v/>
      </c>
      <c r="K142" s="276" t="str">
        <f t="shared" si="19"/>
        <v/>
      </c>
      <c r="L142" s="277" t="str">
        <f t="shared" si="20"/>
        <v/>
      </c>
      <c r="M142" s="278" t="str">
        <f t="shared" si="21"/>
        <v/>
      </c>
      <c r="N142" s="279" t="str">
        <f>IF(OR(C142="",I142=""),"",DANE!BB119)</f>
        <v/>
      </c>
      <c r="O142" s="280" t="str">
        <f>IF(OR(C142="",I142=""),"",DANE!AJ119)</f>
        <v/>
      </c>
      <c r="P142" s="277" t="str">
        <f>IF(OR(C142="",I142=""),"",DANE!CF119)</f>
        <v/>
      </c>
      <c r="Q142" s="281" t="str">
        <f>IF(C142="","",DANE!G119)</f>
        <v/>
      </c>
      <c r="R142" s="284">
        <f>IF(C142="",0,IF(AND(F142=DANE!$A$30,Q142&gt;0),DANE!AB119,))</f>
        <v>0</v>
      </c>
      <c r="S142" s="272" t="str">
        <f>DANE!L119</f>
        <v/>
      </c>
      <c r="T142" s="64" t="str">
        <f>IF(OR(C142="",D142&lt;&gt;DANE!$A$39,Q142=0),"",IF(AND(F142=$F$8,D142=DANE!$A$39),$T$19,IF(AND(F142=$F$11,D142=DANE!$A$39),$T$22,IF(AND(F142=$F$12,D142=DANE!$A$39),$T$23,$T$24))))</f>
        <v/>
      </c>
      <c r="U142" s="64" t="str">
        <f>IF(OR(C142="",D142&lt;&gt;DANE!$A$40,Q142=0),"",IF(AND(F142=$F$8,D142=DANE!$A$40),$U$19,IF(AND(F142=$F$11,D142=DANE!$A$40),$U$22,IF(AND(F142=$F$12,D142=DANE!$A$40),$U$23,$U$24))))</f>
        <v/>
      </c>
      <c r="V142" s="64" t="str">
        <f>IF(OR(C142="",D142&lt;&gt;DANE!$A$41,Q142=0),"",IF(AND(F142=$F$8,D142=DANE!$A$41),$V$19,IF(AND(F142=$F$11,D142=DANE!$A$41),$V$22,IF(AND(F142=$F$12,D142=DANE!$A$41),$V$23,$V$24))))</f>
        <v/>
      </c>
      <c r="W142" s="64" t="str">
        <f>IF(OR(C142="",D142&lt;&gt;DANE!$A$42,Q142=0),"",IF(AND(F142=$F$8,D142=DANE!$A$42),$W$19,IF(AND(F142=$F$11,D142=DANE!$A$42),$W$22,IF(AND(F142=$F$12,D142=DANE!$A$42),$W$23,$W$24))))</f>
        <v/>
      </c>
    </row>
    <row r="143" spans="1:23" x14ac:dyDescent="0.2">
      <c r="A143" s="18" t="str">
        <f t="shared" si="18"/>
        <v/>
      </c>
      <c r="B143" s="261" t="str">
        <f>IF(C143="","",DANE!C120)</f>
        <v/>
      </c>
      <c r="C143" s="271" t="str">
        <f>IF(DANE!D120="żż","",DANE!D120)</f>
        <v/>
      </c>
      <c r="D143" s="271" t="str">
        <f>IF(C143="","",DANE!W120)</f>
        <v/>
      </c>
      <c r="E143" s="271" t="str">
        <f>IF(C143="","",DANE!Y120)</f>
        <v/>
      </c>
      <c r="F143" s="272" t="str">
        <f>IF(C143="","",DANE!R120)</f>
        <v/>
      </c>
      <c r="G143" s="273" t="str">
        <f>IF(C143="","",IF(AND(DANE!S120="",DANE!T120="",DANE!U120="",DANE!V120=""),DANE!P120/DANE!Q120,IF(AND(DANE!T120&lt;=$Q$31,DANE!V120&gt;$Q$31+1),DANE!P120/DANE!Q120,IF(AND(DANE!T120&lt;=$Q$31,DANE!V120=$Q$31+1),DANE!F120/12*DANE!P120/DANE!Q120,IF(AND(DANE!T120=$Q$31+1,DANE!V120&gt;$Q$31+1),DANE!E120/12*(DANE!P120/DANE!Q120),IF(AND(DANE!T120=$Q$31+1,DANE!V120=$Q$31+1),(DANE!F120-DANE!E120+1)/12*(DANE!P120/DANE!Q120),0))))))</f>
        <v/>
      </c>
      <c r="H143" s="229" t="str">
        <f>IF(OR(C143="",I143=""),"",VLOOKUP(DANE!AD120,DANE!$A$17:$B$28,2,0))</f>
        <v/>
      </c>
      <c r="I143" s="274" t="str">
        <f>IF(OR(C143="",F143=DANE!$A$33,F143=DANE!$A$34,F143=DANE!$A$35,F143=DANE!$A$36),"",ROUND(G143*VLOOKUP(E143,'stawki wynagrodzeń'!$I$4:$O$17,HLOOKUP(D143,'stawki wynagrodzeń'!$D$4:$G$5,2,FALSE),FALSE),2))</f>
        <v/>
      </c>
      <c r="J143" s="275" t="str">
        <f>IF(OR(C143="",I143=""),"",DANE!AC120)</f>
        <v/>
      </c>
      <c r="K143" s="276" t="str">
        <f t="shared" si="19"/>
        <v/>
      </c>
      <c r="L143" s="277" t="str">
        <f t="shared" si="20"/>
        <v/>
      </c>
      <c r="M143" s="278" t="str">
        <f t="shared" si="21"/>
        <v/>
      </c>
      <c r="N143" s="279" t="str">
        <f>IF(OR(C143="",I143=""),"",DANE!BB120)</f>
        <v/>
      </c>
      <c r="O143" s="280" t="str">
        <f>IF(OR(C143="",I143=""),"",DANE!AJ120)</f>
        <v/>
      </c>
      <c r="P143" s="277" t="str">
        <f>IF(OR(C143="",I143=""),"",DANE!CF120)</f>
        <v/>
      </c>
      <c r="Q143" s="281" t="str">
        <f>IF(C143="","",DANE!G120)</f>
        <v/>
      </c>
      <c r="R143" s="284">
        <f>IF(C143="",0,IF(AND(F143=DANE!$A$30,Q143&gt;0),DANE!AB120,))</f>
        <v>0</v>
      </c>
      <c r="S143" s="272" t="str">
        <f>DANE!L120</f>
        <v/>
      </c>
      <c r="T143" s="64" t="str">
        <f>IF(OR(C143="",D143&lt;&gt;DANE!$A$39,Q143=0),"",IF(AND(F143=$F$8,D143=DANE!$A$39),$T$19,IF(AND(F143=$F$11,D143=DANE!$A$39),$T$22,IF(AND(F143=$F$12,D143=DANE!$A$39),$T$23,$T$24))))</f>
        <v/>
      </c>
      <c r="U143" s="64" t="str">
        <f>IF(OR(C143="",D143&lt;&gt;DANE!$A$40,Q143=0),"",IF(AND(F143=$F$8,D143=DANE!$A$40),$U$19,IF(AND(F143=$F$11,D143=DANE!$A$40),$U$22,IF(AND(F143=$F$12,D143=DANE!$A$40),$U$23,$U$24))))</f>
        <v/>
      </c>
      <c r="V143" s="64" t="str">
        <f>IF(OR(C143="",D143&lt;&gt;DANE!$A$41,Q143=0),"",IF(AND(F143=$F$8,D143=DANE!$A$41),$V$19,IF(AND(F143=$F$11,D143=DANE!$A$41),$V$22,IF(AND(F143=$F$12,D143=DANE!$A$41),$V$23,$V$24))))</f>
        <v/>
      </c>
      <c r="W143" s="64" t="str">
        <f>IF(OR(C143="",D143&lt;&gt;DANE!$A$42,Q143=0),"",IF(AND(F143=$F$8,D143=DANE!$A$42),$W$19,IF(AND(F143=$F$11,D143=DANE!$A$42),$W$22,IF(AND(F143=$F$12,D143=DANE!$A$42),$W$23,$W$24))))</f>
        <v/>
      </c>
    </row>
    <row r="144" spans="1:23" x14ac:dyDescent="0.2">
      <c r="A144" s="18" t="str">
        <f t="shared" si="18"/>
        <v/>
      </c>
      <c r="B144" s="261" t="str">
        <f>IF(C144="","",DANE!C121)</f>
        <v/>
      </c>
      <c r="C144" s="271" t="str">
        <f>IF(DANE!D121="żż","",DANE!D121)</f>
        <v/>
      </c>
      <c r="D144" s="271" t="str">
        <f>IF(C144="","",DANE!W121)</f>
        <v/>
      </c>
      <c r="E144" s="271" t="str">
        <f>IF(C144="","",DANE!Y121)</f>
        <v/>
      </c>
      <c r="F144" s="272" t="str">
        <f>IF(C144="","",DANE!R121)</f>
        <v/>
      </c>
      <c r="G144" s="273" t="str">
        <f>IF(C144="","",IF(AND(DANE!S121="",DANE!T121="",DANE!U121="",DANE!V121=""),DANE!P121/DANE!Q121,IF(AND(DANE!T121&lt;=$Q$31,DANE!V121&gt;$Q$31+1),DANE!P121/DANE!Q121,IF(AND(DANE!T121&lt;=$Q$31,DANE!V121=$Q$31+1),DANE!F121/12*DANE!P121/DANE!Q121,IF(AND(DANE!T121=$Q$31+1,DANE!V121&gt;$Q$31+1),DANE!E121/12*(DANE!P121/DANE!Q121),IF(AND(DANE!T121=$Q$31+1,DANE!V121=$Q$31+1),(DANE!F121-DANE!E121+1)/12*(DANE!P121/DANE!Q121),0))))))</f>
        <v/>
      </c>
      <c r="H144" s="229" t="str">
        <f>IF(OR(C144="",I144=""),"",VLOOKUP(DANE!AD121,DANE!$A$17:$B$28,2,0))</f>
        <v/>
      </c>
      <c r="I144" s="274" t="str">
        <f>IF(OR(C144="",F144=DANE!$A$33,F144=DANE!$A$34,F144=DANE!$A$35,F144=DANE!$A$36),"",ROUND(G144*VLOOKUP(E144,'stawki wynagrodzeń'!$I$4:$O$17,HLOOKUP(D144,'stawki wynagrodzeń'!$D$4:$G$5,2,FALSE),FALSE),2))</f>
        <v/>
      </c>
      <c r="J144" s="275" t="str">
        <f>IF(OR(C144="",I144=""),"",DANE!AC121)</f>
        <v/>
      </c>
      <c r="K144" s="276" t="str">
        <f t="shared" si="19"/>
        <v/>
      </c>
      <c r="L144" s="277" t="str">
        <f t="shared" si="20"/>
        <v/>
      </c>
      <c r="M144" s="278" t="str">
        <f t="shared" si="21"/>
        <v/>
      </c>
      <c r="N144" s="279" t="str">
        <f>IF(OR(C144="",I144=""),"",DANE!BB121)</f>
        <v/>
      </c>
      <c r="O144" s="280" t="str">
        <f>IF(OR(C144="",I144=""),"",DANE!AJ121)</f>
        <v/>
      </c>
      <c r="P144" s="277" t="str">
        <f>IF(OR(C144="",I144=""),"",DANE!CF121)</f>
        <v/>
      </c>
      <c r="Q144" s="281" t="str">
        <f>IF(C144="","",DANE!G121)</f>
        <v/>
      </c>
      <c r="R144" s="284">
        <f>IF(C144="",0,IF(AND(F144=DANE!$A$30,Q144&gt;0),DANE!AB121,))</f>
        <v>0</v>
      </c>
      <c r="S144" s="272" t="str">
        <f>DANE!L121</f>
        <v/>
      </c>
      <c r="T144" s="64" t="str">
        <f>IF(OR(C144="",D144&lt;&gt;DANE!$A$39,Q144=0),"",IF(AND(F144=$F$8,D144=DANE!$A$39),$T$19,IF(AND(F144=$F$11,D144=DANE!$A$39),$T$22,IF(AND(F144=$F$12,D144=DANE!$A$39),$T$23,$T$24))))</f>
        <v/>
      </c>
      <c r="U144" s="64" t="str">
        <f>IF(OR(C144="",D144&lt;&gt;DANE!$A$40,Q144=0),"",IF(AND(F144=$F$8,D144=DANE!$A$40),$U$19,IF(AND(F144=$F$11,D144=DANE!$A$40),$U$22,IF(AND(F144=$F$12,D144=DANE!$A$40),$U$23,$U$24))))</f>
        <v/>
      </c>
      <c r="V144" s="64" t="str">
        <f>IF(OR(C144="",D144&lt;&gt;DANE!$A$41,Q144=0),"",IF(AND(F144=$F$8,D144=DANE!$A$41),$V$19,IF(AND(F144=$F$11,D144=DANE!$A$41),$V$22,IF(AND(F144=$F$12,D144=DANE!$A$41),$V$23,$V$24))))</f>
        <v/>
      </c>
      <c r="W144" s="64" t="str">
        <f>IF(OR(C144="",D144&lt;&gt;DANE!$A$42,Q144=0),"",IF(AND(F144=$F$8,D144=DANE!$A$42),$W$19,IF(AND(F144=$F$11,D144=DANE!$A$42),$W$22,IF(AND(F144=$F$12,D144=DANE!$A$42),$W$23,$W$24))))</f>
        <v/>
      </c>
    </row>
    <row r="145" spans="1:23" x14ac:dyDescent="0.2">
      <c r="A145" s="18" t="str">
        <f t="shared" si="18"/>
        <v/>
      </c>
      <c r="B145" s="261" t="str">
        <f>IF(C145="","",DANE!C122)</f>
        <v/>
      </c>
      <c r="C145" s="271" t="str">
        <f>IF(DANE!D122="żż","",DANE!D122)</f>
        <v/>
      </c>
      <c r="D145" s="271" t="str">
        <f>IF(C145="","",DANE!W122)</f>
        <v/>
      </c>
      <c r="E145" s="271" t="str">
        <f>IF(C145="","",DANE!Y122)</f>
        <v/>
      </c>
      <c r="F145" s="272" t="str">
        <f>IF(C145="","",DANE!R122)</f>
        <v/>
      </c>
      <c r="G145" s="273" t="str">
        <f>IF(C145="","",IF(AND(DANE!S122="",DANE!T122="",DANE!U122="",DANE!V122=""),DANE!P122/DANE!Q122,IF(AND(DANE!T122&lt;=$Q$31,DANE!V122&gt;$Q$31+1),DANE!P122/DANE!Q122,IF(AND(DANE!T122&lt;=$Q$31,DANE!V122=$Q$31+1),DANE!F122/12*DANE!P122/DANE!Q122,IF(AND(DANE!T122=$Q$31+1,DANE!V122&gt;$Q$31+1),DANE!E122/12*(DANE!P122/DANE!Q122),IF(AND(DANE!T122=$Q$31+1,DANE!V122=$Q$31+1),(DANE!F122-DANE!E122+1)/12*(DANE!P122/DANE!Q122),0))))))</f>
        <v/>
      </c>
      <c r="H145" s="229" t="str">
        <f>IF(OR(C145="",I145=""),"",VLOOKUP(DANE!AD122,DANE!$A$17:$B$28,2,0))</f>
        <v/>
      </c>
      <c r="I145" s="274" t="str">
        <f>IF(OR(C145="",F145=DANE!$A$33,F145=DANE!$A$34,F145=DANE!$A$35,F145=DANE!$A$36),"",ROUND(G145*VLOOKUP(E145,'stawki wynagrodzeń'!$I$4:$O$17,HLOOKUP(D145,'stawki wynagrodzeń'!$D$4:$G$5,2,FALSE),FALSE),2))</f>
        <v/>
      </c>
      <c r="J145" s="275" t="str">
        <f>IF(OR(C145="",I145=""),"",DANE!AC122)</f>
        <v/>
      </c>
      <c r="K145" s="276" t="str">
        <f t="shared" si="19"/>
        <v/>
      </c>
      <c r="L145" s="277" t="str">
        <f t="shared" si="20"/>
        <v/>
      </c>
      <c r="M145" s="278" t="str">
        <f t="shared" si="21"/>
        <v/>
      </c>
      <c r="N145" s="279" t="str">
        <f>IF(OR(C145="",I145=""),"",DANE!BB122)</f>
        <v/>
      </c>
      <c r="O145" s="280" t="str">
        <f>IF(OR(C145="",I145=""),"",DANE!AJ122)</f>
        <v/>
      </c>
      <c r="P145" s="277" t="str">
        <f>IF(OR(C145="",I145=""),"",DANE!CF122)</f>
        <v/>
      </c>
      <c r="Q145" s="281" t="str">
        <f>IF(C145="","",DANE!G122)</f>
        <v/>
      </c>
      <c r="R145" s="284">
        <f>IF(C145="",0,IF(AND(F145=DANE!$A$30,Q145&gt;0),DANE!AB122,))</f>
        <v>0</v>
      </c>
      <c r="S145" s="272" t="str">
        <f>DANE!L122</f>
        <v/>
      </c>
      <c r="T145" s="64" t="str">
        <f>IF(OR(C145="",D145&lt;&gt;DANE!$A$39,Q145=0),"",IF(AND(F145=$F$8,D145=DANE!$A$39),$T$19,IF(AND(F145=$F$11,D145=DANE!$A$39),$T$22,IF(AND(F145=$F$12,D145=DANE!$A$39),$T$23,$T$24))))</f>
        <v/>
      </c>
      <c r="U145" s="64" t="str">
        <f>IF(OR(C145="",D145&lt;&gt;DANE!$A$40,Q145=0),"",IF(AND(F145=$F$8,D145=DANE!$A$40),$U$19,IF(AND(F145=$F$11,D145=DANE!$A$40),$U$22,IF(AND(F145=$F$12,D145=DANE!$A$40),$U$23,$U$24))))</f>
        <v/>
      </c>
      <c r="V145" s="64" t="str">
        <f>IF(OR(C145="",D145&lt;&gt;DANE!$A$41,Q145=0),"",IF(AND(F145=$F$8,D145=DANE!$A$41),$V$19,IF(AND(F145=$F$11,D145=DANE!$A$41),$V$22,IF(AND(F145=$F$12,D145=DANE!$A$41),$V$23,$V$24))))</f>
        <v/>
      </c>
      <c r="W145" s="64" t="str">
        <f>IF(OR(C145="",D145&lt;&gt;DANE!$A$42,Q145=0),"",IF(AND(F145=$F$8,D145=DANE!$A$42),$W$19,IF(AND(F145=$F$11,D145=DANE!$A$42),$W$22,IF(AND(F145=$F$12,D145=DANE!$A$42),$W$23,$W$24))))</f>
        <v/>
      </c>
    </row>
    <row r="146" spans="1:23" x14ac:dyDescent="0.2">
      <c r="A146" s="18" t="str">
        <f t="shared" si="18"/>
        <v/>
      </c>
      <c r="B146" s="261" t="str">
        <f>IF(C146="","",DANE!C123)</f>
        <v/>
      </c>
      <c r="C146" s="271" t="str">
        <f>IF(DANE!D123="żż","",DANE!D123)</f>
        <v/>
      </c>
      <c r="D146" s="271" t="str">
        <f>IF(C146="","",DANE!W123)</f>
        <v/>
      </c>
      <c r="E146" s="271" t="str">
        <f>IF(C146="","",DANE!Y123)</f>
        <v/>
      </c>
      <c r="F146" s="272" t="str">
        <f>IF(C146="","",DANE!R123)</f>
        <v/>
      </c>
      <c r="G146" s="273" t="str">
        <f>IF(C146="","",IF(AND(DANE!S123="",DANE!T123="",DANE!U123="",DANE!V123=""),DANE!P123/DANE!Q123,IF(AND(DANE!T123&lt;=$Q$31,DANE!V123&gt;$Q$31+1),DANE!P123/DANE!Q123,IF(AND(DANE!T123&lt;=$Q$31,DANE!V123=$Q$31+1),DANE!F123/12*DANE!P123/DANE!Q123,IF(AND(DANE!T123=$Q$31+1,DANE!V123&gt;$Q$31+1),DANE!E123/12*(DANE!P123/DANE!Q123),IF(AND(DANE!T123=$Q$31+1,DANE!V123=$Q$31+1),(DANE!F123-DANE!E123+1)/12*(DANE!P123/DANE!Q123),0))))))</f>
        <v/>
      </c>
      <c r="H146" s="229" t="str">
        <f>IF(OR(C146="",I146=""),"",VLOOKUP(DANE!AD123,DANE!$A$17:$B$28,2,0))</f>
        <v/>
      </c>
      <c r="I146" s="274" t="str">
        <f>IF(OR(C146="",F146=DANE!$A$33,F146=DANE!$A$34,F146=DANE!$A$35,F146=DANE!$A$36),"",ROUND(G146*VLOOKUP(E146,'stawki wynagrodzeń'!$I$4:$O$17,HLOOKUP(D146,'stawki wynagrodzeń'!$D$4:$G$5,2,FALSE),FALSE),2))</f>
        <v/>
      </c>
      <c r="J146" s="275" t="str">
        <f>IF(OR(C146="",I146=""),"",DANE!AC123)</f>
        <v/>
      </c>
      <c r="K146" s="276" t="str">
        <f t="shared" si="19"/>
        <v/>
      </c>
      <c r="L146" s="277" t="str">
        <f t="shared" si="20"/>
        <v/>
      </c>
      <c r="M146" s="278" t="str">
        <f t="shared" si="21"/>
        <v/>
      </c>
      <c r="N146" s="279" t="str">
        <f>IF(OR(C146="",I146=""),"",DANE!BB123)</f>
        <v/>
      </c>
      <c r="O146" s="280" t="str">
        <f>IF(OR(C146="",I146=""),"",DANE!AJ123)</f>
        <v/>
      </c>
      <c r="P146" s="277" t="str">
        <f>IF(OR(C146="",I146=""),"",DANE!CF123)</f>
        <v/>
      </c>
      <c r="Q146" s="281" t="str">
        <f>IF(C146="","",DANE!G123)</f>
        <v/>
      </c>
      <c r="R146" s="284">
        <f>IF(C146="",0,IF(AND(F146=DANE!$A$30,Q146&gt;0),DANE!AB123,))</f>
        <v>0</v>
      </c>
      <c r="S146" s="272" t="str">
        <f>DANE!L123</f>
        <v/>
      </c>
      <c r="T146" s="64" t="str">
        <f>IF(OR(C146="",D146&lt;&gt;DANE!$A$39,Q146=0),"",IF(AND(F146=$F$8,D146=DANE!$A$39),$T$19,IF(AND(F146=$F$11,D146=DANE!$A$39),$T$22,IF(AND(F146=$F$12,D146=DANE!$A$39),$T$23,$T$24))))</f>
        <v/>
      </c>
      <c r="U146" s="64" t="str">
        <f>IF(OR(C146="",D146&lt;&gt;DANE!$A$40,Q146=0),"",IF(AND(F146=$F$8,D146=DANE!$A$40),$U$19,IF(AND(F146=$F$11,D146=DANE!$A$40),$U$22,IF(AND(F146=$F$12,D146=DANE!$A$40),$U$23,$U$24))))</f>
        <v/>
      </c>
      <c r="V146" s="64" t="str">
        <f>IF(OR(C146="",D146&lt;&gt;DANE!$A$41,Q146=0),"",IF(AND(F146=$F$8,D146=DANE!$A$41),$V$19,IF(AND(F146=$F$11,D146=DANE!$A$41),$V$22,IF(AND(F146=$F$12,D146=DANE!$A$41),$V$23,$V$24))))</f>
        <v/>
      </c>
      <c r="W146" s="64" t="str">
        <f>IF(OR(C146="",D146&lt;&gt;DANE!$A$42,Q146=0),"",IF(AND(F146=$F$8,D146=DANE!$A$42),$W$19,IF(AND(F146=$F$11,D146=DANE!$A$42),$W$22,IF(AND(F146=$F$12,D146=DANE!$A$42),$W$23,$W$24))))</f>
        <v/>
      </c>
    </row>
    <row r="147" spans="1:23" x14ac:dyDescent="0.2">
      <c r="A147" s="18" t="str">
        <f t="shared" si="18"/>
        <v/>
      </c>
      <c r="B147" s="261" t="str">
        <f>IF(C147="","",DANE!C124)</f>
        <v/>
      </c>
      <c r="C147" s="271" t="str">
        <f>IF(DANE!D124="żż","",DANE!D124)</f>
        <v/>
      </c>
      <c r="D147" s="271" t="str">
        <f>IF(C147="","",DANE!W124)</f>
        <v/>
      </c>
      <c r="E147" s="271" t="str">
        <f>IF(C147="","",DANE!Y124)</f>
        <v/>
      </c>
      <c r="F147" s="272" t="str">
        <f>IF(C147="","",DANE!R124)</f>
        <v/>
      </c>
      <c r="G147" s="273" t="str">
        <f>IF(C147="","",IF(AND(DANE!S124="",DANE!T124="",DANE!U124="",DANE!V124=""),DANE!P124/DANE!Q124,IF(AND(DANE!T124&lt;=$Q$31,DANE!V124&gt;$Q$31+1),DANE!P124/DANE!Q124,IF(AND(DANE!T124&lt;=$Q$31,DANE!V124=$Q$31+1),DANE!F124/12*DANE!P124/DANE!Q124,IF(AND(DANE!T124=$Q$31+1,DANE!V124&gt;$Q$31+1),DANE!E124/12*(DANE!P124/DANE!Q124),IF(AND(DANE!T124=$Q$31+1,DANE!V124=$Q$31+1),(DANE!F124-DANE!E124+1)/12*(DANE!P124/DANE!Q124),0))))))</f>
        <v/>
      </c>
      <c r="H147" s="229" t="str">
        <f>IF(OR(C147="",I147=""),"",VLOOKUP(DANE!AD124,DANE!$A$17:$B$28,2,0))</f>
        <v/>
      </c>
      <c r="I147" s="274" t="str">
        <f>IF(OR(C147="",F147=DANE!$A$33,F147=DANE!$A$34,F147=DANE!$A$35,F147=DANE!$A$36),"",ROUND(G147*VLOOKUP(E147,'stawki wynagrodzeń'!$I$4:$O$17,HLOOKUP(D147,'stawki wynagrodzeń'!$D$4:$G$5,2,FALSE),FALSE),2))</f>
        <v/>
      </c>
      <c r="J147" s="275" t="str">
        <f>IF(OR(C147="",I147=""),"",DANE!AC124)</f>
        <v/>
      </c>
      <c r="K147" s="276" t="str">
        <f t="shared" si="19"/>
        <v/>
      </c>
      <c r="L147" s="277" t="str">
        <f t="shared" si="20"/>
        <v/>
      </c>
      <c r="M147" s="278" t="str">
        <f t="shared" si="21"/>
        <v/>
      </c>
      <c r="N147" s="279" t="str">
        <f>IF(OR(C147="",I147=""),"",DANE!BB124)</f>
        <v/>
      </c>
      <c r="O147" s="280" t="str">
        <f>IF(OR(C147="",I147=""),"",DANE!AJ124)</f>
        <v/>
      </c>
      <c r="P147" s="277" t="str">
        <f>IF(OR(C147="",I147=""),"",DANE!CF124)</f>
        <v/>
      </c>
      <c r="Q147" s="281" t="str">
        <f>IF(C147="","",DANE!G124)</f>
        <v/>
      </c>
      <c r="R147" s="284">
        <f>IF(C147="",0,IF(AND(F147=DANE!$A$30,Q147&gt;0),DANE!AB124,))</f>
        <v>0</v>
      </c>
      <c r="S147" s="272" t="str">
        <f>DANE!L124</f>
        <v/>
      </c>
      <c r="T147" s="64" t="str">
        <f>IF(OR(C147="",D147&lt;&gt;DANE!$A$39,Q147=0),"",IF(AND(F147=$F$8,D147=DANE!$A$39),$T$19,IF(AND(F147=$F$11,D147=DANE!$A$39),$T$22,IF(AND(F147=$F$12,D147=DANE!$A$39),$T$23,$T$24))))</f>
        <v/>
      </c>
      <c r="U147" s="64" t="str">
        <f>IF(OR(C147="",D147&lt;&gt;DANE!$A$40,Q147=0),"",IF(AND(F147=$F$8,D147=DANE!$A$40),$U$19,IF(AND(F147=$F$11,D147=DANE!$A$40),$U$22,IF(AND(F147=$F$12,D147=DANE!$A$40),$U$23,$U$24))))</f>
        <v/>
      </c>
      <c r="V147" s="64" t="str">
        <f>IF(OR(C147="",D147&lt;&gt;DANE!$A$41,Q147=0),"",IF(AND(F147=$F$8,D147=DANE!$A$41),$V$19,IF(AND(F147=$F$11,D147=DANE!$A$41),$V$22,IF(AND(F147=$F$12,D147=DANE!$A$41),$V$23,$V$24))))</f>
        <v/>
      </c>
      <c r="W147" s="64" t="str">
        <f>IF(OR(C147="",D147&lt;&gt;DANE!$A$42,Q147=0),"",IF(AND(F147=$F$8,D147=DANE!$A$42),$W$19,IF(AND(F147=$F$11,D147=DANE!$A$42),$W$22,IF(AND(F147=$F$12,D147=DANE!$A$42),$W$23,$W$24))))</f>
        <v/>
      </c>
    </row>
    <row r="148" spans="1:23" x14ac:dyDescent="0.2">
      <c r="A148" s="18" t="str">
        <f t="shared" si="18"/>
        <v/>
      </c>
      <c r="B148" s="261" t="str">
        <f>IF(C148="","",DANE!C125)</f>
        <v/>
      </c>
      <c r="C148" s="271" t="str">
        <f>IF(DANE!D125="żż","",DANE!D125)</f>
        <v/>
      </c>
      <c r="D148" s="271" t="str">
        <f>IF(C148="","",DANE!W125)</f>
        <v/>
      </c>
      <c r="E148" s="271" t="str">
        <f>IF(C148="","",DANE!Y125)</f>
        <v/>
      </c>
      <c r="F148" s="272" t="str">
        <f>IF(C148="","",DANE!R125)</f>
        <v/>
      </c>
      <c r="G148" s="273" t="str">
        <f>IF(C148="","",IF(AND(DANE!S125="",DANE!T125="",DANE!U125="",DANE!V125=""),DANE!P125/DANE!Q125,IF(AND(DANE!T125&lt;=$Q$31,DANE!V125&gt;$Q$31+1),DANE!P125/DANE!Q125,IF(AND(DANE!T125&lt;=$Q$31,DANE!V125=$Q$31+1),DANE!F125/12*DANE!P125/DANE!Q125,IF(AND(DANE!T125=$Q$31+1,DANE!V125&gt;$Q$31+1),DANE!E125/12*(DANE!P125/DANE!Q125),IF(AND(DANE!T125=$Q$31+1,DANE!V125=$Q$31+1),(DANE!F125-DANE!E125+1)/12*(DANE!P125/DANE!Q125),0))))))</f>
        <v/>
      </c>
      <c r="H148" s="229" t="str">
        <f>IF(OR(C148="",I148=""),"",VLOOKUP(DANE!AD125,DANE!$A$17:$B$28,2,0))</f>
        <v/>
      </c>
      <c r="I148" s="274" t="str">
        <f>IF(OR(C148="",F148=DANE!$A$33,F148=DANE!$A$34,F148=DANE!$A$35,F148=DANE!$A$36),"",ROUND(G148*VLOOKUP(E148,'stawki wynagrodzeń'!$I$4:$O$17,HLOOKUP(D148,'stawki wynagrodzeń'!$D$4:$G$5,2,FALSE),FALSE),2))</f>
        <v/>
      </c>
      <c r="J148" s="275" t="str">
        <f>IF(OR(C148="",I148=""),"",DANE!AC125)</f>
        <v/>
      </c>
      <c r="K148" s="276" t="str">
        <f t="shared" si="19"/>
        <v/>
      </c>
      <c r="L148" s="277" t="str">
        <f t="shared" si="20"/>
        <v/>
      </c>
      <c r="M148" s="278" t="str">
        <f t="shared" si="21"/>
        <v/>
      </c>
      <c r="N148" s="279" t="str">
        <f>IF(OR(C148="",I148=""),"",DANE!BB125)</f>
        <v/>
      </c>
      <c r="O148" s="280" t="str">
        <f>IF(OR(C148="",I148=""),"",DANE!AJ125)</f>
        <v/>
      </c>
      <c r="P148" s="277" t="str">
        <f>IF(OR(C148="",I148=""),"",DANE!CF125)</f>
        <v/>
      </c>
      <c r="Q148" s="281" t="str">
        <f>IF(C148="","",DANE!G125)</f>
        <v/>
      </c>
      <c r="R148" s="284">
        <f>IF(C148="",0,IF(AND(F148=DANE!$A$30,Q148&gt;0),DANE!AB125,))</f>
        <v>0</v>
      </c>
      <c r="S148" s="272" t="str">
        <f>DANE!L125</f>
        <v/>
      </c>
      <c r="T148" s="64" t="str">
        <f>IF(OR(C148="",D148&lt;&gt;DANE!$A$39,Q148=0),"",IF(AND(F148=$F$8,D148=DANE!$A$39),$T$19,IF(AND(F148=$F$11,D148=DANE!$A$39),$T$22,IF(AND(F148=$F$12,D148=DANE!$A$39),$T$23,$T$24))))</f>
        <v/>
      </c>
      <c r="U148" s="64" t="str">
        <f>IF(OR(C148="",D148&lt;&gt;DANE!$A$40,Q148=0),"",IF(AND(F148=$F$8,D148=DANE!$A$40),$U$19,IF(AND(F148=$F$11,D148=DANE!$A$40),$U$22,IF(AND(F148=$F$12,D148=DANE!$A$40),$U$23,$U$24))))</f>
        <v/>
      </c>
      <c r="V148" s="64" t="str">
        <f>IF(OR(C148="",D148&lt;&gt;DANE!$A$41,Q148=0),"",IF(AND(F148=$F$8,D148=DANE!$A$41),$V$19,IF(AND(F148=$F$11,D148=DANE!$A$41),$V$22,IF(AND(F148=$F$12,D148=DANE!$A$41),$V$23,$V$24))))</f>
        <v/>
      </c>
      <c r="W148" s="64" t="str">
        <f>IF(OR(C148="",D148&lt;&gt;DANE!$A$42,Q148=0),"",IF(AND(F148=$F$8,D148=DANE!$A$42),$W$19,IF(AND(F148=$F$11,D148=DANE!$A$42),$W$22,IF(AND(F148=$F$12,D148=DANE!$A$42),$W$23,$W$24))))</f>
        <v/>
      </c>
    </row>
    <row r="149" spans="1:23" x14ac:dyDescent="0.2">
      <c r="A149" s="18" t="str">
        <f t="shared" si="18"/>
        <v/>
      </c>
      <c r="B149" s="261" t="str">
        <f>IF(C149="","",DANE!C126)</f>
        <v/>
      </c>
      <c r="C149" s="271" t="str">
        <f>IF(DANE!D126="żż","",DANE!D126)</f>
        <v/>
      </c>
      <c r="D149" s="271" t="str">
        <f>IF(C149="","",DANE!W126)</f>
        <v/>
      </c>
      <c r="E149" s="271" t="str">
        <f>IF(C149="","",DANE!Y126)</f>
        <v/>
      </c>
      <c r="F149" s="272" t="str">
        <f>IF(C149="","",DANE!R126)</f>
        <v/>
      </c>
      <c r="G149" s="273" t="str">
        <f>IF(C149="","",IF(AND(DANE!S126="",DANE!T126="",DANE!U126="",DANE!V126=""),DANE!P126/DANE!Q126,IF(AND(DANE!T126&lt;=$Q$31,DANE!V126&gt;$Q$31+1),DANE!P126/DANE!Q126,IF(AND(DANE!T126&lt;=$Q$31,DANE!V126=$Q$31+1),DANE!F126/12*DANE!P126/DANE!Q126,IF(AND(DANE!T126=$Q$31+1,DANE!V126&gt;$Q$31+1),DANE!E126/12*(DANE!P126/DANE!Q126),IF(AND(DANE!T126=$Q$31+1,DANE!V126=$Q$31+1),(DANE!F126-DANE!E126+1)/12*(DANE!P126/DANE!Q126),0))))))</f>
        <v/>
      </c>
      <c r="H149" s="229" t="str">
        <f>IF(OR(C149="",I149=""),"",VLOOKUP(DANE!AD126,DANE!$A$17:$B$28,2,0))</f>
        <v/>
      </c>
      <c r="I149" s="274" t="str">
        <f>IF(OR(C149="",F149=DANE!$A$33,F149=DANE!$A$34,F149=DANE!$A$35,F149=DANE!$A$36),"",ROUND(G149*VLOOKUP(E149,'stawki wynagrodzeń'!$I$4:$O$17,HLOOKUP(D149,'stawki wynagrodzeń'!$D$4:$G$5,2,FALSE),FALSE),2))</f>
        <v/>
      </c>
      <c r="J149" s="275" t="str">
        <f>IF(OR(C149="",I149=""),"",DANE!AC126)</f>
        <v/>
      </c>
      <c r="K149" s="276" t="str">
        <f t="shared" si="19"/>
        <v/>
      </c>
      <c r="L149" s="277" t="str">
        <f t="shared" si="20"/>
        <v/>
      </c>
      <c r="M149" s="278" t="str">
        <f t="shared" si="21"/>
        <v/>
      </c>
      <c r="N149" s="279" t="str">
        <f>IF(OR(C149="",I149=""),"",DANE!BB126)</f>
        <v/>
      </c>
      <c r="O149" s="280" t="str">
        <f>IF(OR(C149="",I149=""),"",DANE!AJ126)</f>
        <v/>
      </c>
      <c r="P149" s="277" t="str">
        <f>IF(OR(C149="",I149=""),"",DANE!CF126)</f>
        <v/>
      </c>
      <c r="Q149" s="281" t="str">
        <f>IF(C149="","",DANE!G126)</f>
        <v/>
      </c>
      <c r="R149" s="284">
        <f>IF(C149="",0,IF(AND(F149=DANE!$A$30,Q149&gt;0),DANE!AB126,))</f>
        <v>0</v>
      </c>
      <c r="S149" s="272" t="str">
        <f>DANE!L126</f>
        <v/>
      </c>
      <c r="T149" s="64" t="str">
        <f>IF(OR(C149="",D149&lt;&gt;DANE!$A$39,Q149=0),"",IF(AND(F149=$F$8,D149=DANE!$A$39),$T$19,IF(AND(F149=$F$11,D149=DANE!$A$39),$T$22,IF(AND(F149=$F$12,D149=DANE!$A$39),$T$23,$T$24))))</f>
        <v/>
      </c>
      <c r="U149" s="64" t="str">
        <f>IF(OR(C149="",D149&lt;&gt;DANE!$A$40,Q149=0),"",IF(AND(F149=$F$8,D149=DANE!$A$40),$U$19,IF(AND(F149=$F$11,D149=DANE!$A$40),$U$22,IF(AND(F149=$F$12,D149=DANE!$A$40),$U$23,$U$24))))</f>
        <v/>
      </c>
      <c r="V149" s="64" t="str">
        <f>IF(OR(C149="",D149&lt;&gt;DANE!$A$41,Q149=0),"",IF(AND(F149=$F$8,D149=DANE!$A$41),$V$19,IF(AND(F149=$F$11,D149=DANE!$A$41),$V$22,IF(AND(F149=$F$12,D149=DANE!$A$41),$V$23,$V$24))))</f>
        <v/>
      </c>
      <c r="W149" s="64" t="str">
        <f>IF(OR(C149="",D149&lt;&gt;DANE!$A$42,Q149=0),"",IF(AND(F149=$F$8,D149=DANE!$A$42),$W$19,IF(AND(F149=$F$11,D149=DANE!$A$42),$W$22,IF(AND(F149=$F$12,D149=DANE!$A$42),$W$23,$W$24))))</f>
        <v/>
      </c>
    </row>
    <row r="150" spans="1:23" x14ac:dyDescent="0.2">
      <c r="A150" s="18" t="str">
        <f t="shared" si="18"/>
        <v/>
      </c>
      <c r="B150" s="261" t="str">
        <f>IF(C150="","",DANE!C127)</f>
        <v/>
      </c>
      <c r="C150" s="271" t="str">
        <f>IF(DANE!D127="żż","",DANE!D127)</f>
        <v/>
      </c>
      <c r="D150" s="271" t="str">
        <f>IF(C150="","",DANE!W127)</f>
        <v/>
      </c>
      <c r="E150" s="271" t="str">
        <f>IF(C150="","",DANE!Y127)</f>
        <v/>
      </c>
      <c r="F150" s="272" t="str">
        <f>IF(C150="","",DANE!R127)</f>
        <v/>
      </c>
      <c r="G150" s="273" t="str">
        <f>IF(C150="","",IF(AND(DANE!S127="",DANE!T127="",DANE!U127="",DANE!V127=""),DANE!P127/DANE!Q127,IF(AND(DANE!T127&lt;=$Q$31,DANE!V127&gt;$Q$31+1),DANE!P127/DANE!Q127,IF(AND(DANE!T127&lt;=$Q$31,DANE!V127=$Q$31+1),DANE!F127/12*DANE!P127/DANE!Q127,IF(AND(DANE!T127=$Q$31+1,DANE!V127&gt;$Q$31+1),DANE!E127/12*(DANE!P127/DANE!Q127),IF(AND(DANE!T127=$Q$31+1,DANE!V127=$Q$31+1),(DANE!F127-DANE!E127+1)/12*(DANE!P127/DANE!Q127),0))))))</f>
        <v/>
      </c>
      <c r="H150" s="229" t="str">
        <f>IF(OR(C150="",I150=""),"",VLOOKUP(DANE!AD127,DANE!$A$17:$B$28,2,0))</f>
        <v/>
      </c>
      <c r="I150" s="274" t="str">
        <f>IF(OR(C150="",F150=DANE!$A$33,F150=DANE!$A$34,F150=DANE!$A$35,F150=DANE!$A$36),"",ROUND(G150*VLOOKUP(E150,'stawki wynagrodzeń'!$I$4:$O$17,HLOOKUP(D150,'stawki wynagrodzeń'!$D$4:$G$5,2,FALSE),FALSE),2))</f>
        <v/>
      </c>
      <c r="J150" s="275" t="str">
        <f>IF(OR(C150="",I150=""),"",DANE!AC127)</f>
        <v/>
      </c>
      <c r="K150" s="276" t="str">
        <f t="shared" si="19"/>
        <v/>
      </c>
      <c r="L150" s="277" t="str">
        <f t="shared" si="20"/>
        <v/>
      </c>
      <c r="M150" s="278" t="str">
        <f t="shared" si="21"/>
        <v/>
      </c>
      <c r="N150" s="279" t="str">
        <f>IF(OR(C150="",I150=""),"",DANE!BB127)</f>
        <v/>
      </c>
      <c r="O150" s="280" t="str">
        <f>IF(OR(C150="",I150=""),"",DANE!AJ127)</f>
        <v/>
      </c>
      <c r="P150" s="277" t="str">
        <f>IF(OR(C150="",I150=""),"",DANE!CF127)</f>
        <v/>
      </c>
      <c r="Q150" s="281" t="str">
        <f>IF(C150="","",DANE!G127)</f>
        <v/>
      </c>
      <c r="R150" s="284">
        <f>IF(C150="",0,IF(AND(F150=DANE!$A$30,Q150&gt;0),DANE!AB127,))</f>
        <v>0</v>
      </c>
      <c r="S150" s="272" t="str">
        <f>DANE!L127</f>
        <v/>
      </c>
      <c r="T150" s="64" t="str">
        <f>IF(OR(C150="",D150&lt;&gt;DANE!$A$39,Q150=0),"",IF(AND(F150=$F$8,D150=DANE!$A$39),$T$19,IF(AND(F150=$F$11,D150=DANE!$A$39),$T$22,IF(AND(F150=$F$12,D150=DANE!$A$39),$T$23,$T$24))))</f>
        <v/>
      </c>
      <c r="U150" s="64" t="str">
        <f>IF(OR(C150="",D150&lt;&gt;DANE!$A$40,Q150=0),"",IF(AND(F150=$F$8,D150=DANE!$A$40),$U$19,IF(AND(F150=$F$11,D150=DANE!$A$40),$U$22,IF(AND(F150=$F$12,D150=DANE!$A$40),$U$23,$U$24))))</f>
        <v/>
      </c>
      <c r="V150" s="64" t="str">
        <f>IF(OR(C150="",D150&lt;&gt;DANE!$A$41,Q150=0),"",IF(AND(F150=$F$8,D150=DANE!$A$41),$V$19,IF(AND(F150=$F$11,D150=DANE!$A$41),$V$22,IF(AND(F150=$F$12,D150=DANE!$A$41),$V$23,$V$24))))</f>
        <v/>
      </c>
      <c r="W150" s="64" t="str">
        <f>IF(OR(C150="",D150&lt;&gt;DANE!$A$42,Q150=0),"",IF(AND(F150=$F$8,D150=DANE!$A$42),$W$19,IF(AND(F150=$F$11,D150=DANE!$A$42),$W$22,IF(AND(F150=$F$12,D150=DANE!$A$42),$W$23,$W$24))))</f>
        <v/>
      </c>
    </row>
    <row r="151" spans="1:23" x14ac:dyDescent="0.2">
      <c r="A151" s="18" t="str">
        <f t="shared" si="18"/>
        <v/>
      </c>
      <c r="B151" s="261" t="str">
        <f>IF(C151="","",DANE!C128)</f>
        <v/>
      </c>
      <c r="C151" s="271" t="str">
        <f>IF(DANE!D128="żż","",DANE!D128)</f>
        <v/>
      </c>
      <c r="D151" s="271" t="str">
        <f>IF(C151="","",DANE!W128)</f>
        <v/>
      </c>
      <c r="E151" s="271" t="str">
        <f>IF(C151="","",DANE!Y128)</f>
        <v/>
      </c>
      <c r="F151" s="272" t="str">
        <f>IF(C151="","",DANE!R128)</f>
        <v/>
      </c>
      <c r="G151" s="273" t="str">
        <f>IF(C151="","",IF(AND(DANE!S128="",DANE!T128="",DANE!U128="",DANE!V128=""),DANE!P128/DANE!Q128,IF(AND(DANE!T128&lt;=$Q$31,DANE!V128&gt;$Q$31+1),DANE!P128/DANE!Q128,IF(AND(DANE!T128&lt;=$Q$31,DANE!V128=$Q$31+1),DANE!F128/12*DANE!P128/DANE!Q128,IF(AND(DANE!T128=$Q$31+1,DANE!V128&gt;$Q$31+1),DANE!E128/12*(DANE!P128/DANE!Q128),IF(AND(DANE!T128=$Q$31+1,DANE!V128=$Q$31+1),(DANE!F128-DANE!E128+1)/12*(DANE!P128/DANE!Q128),0))))))</f>
        <v/>
      </c>
      <c r="H151" s="229" t="str">
        <f>IF(OR(C151="",I151=""),"",VLOOKUP(DANE!AD128,DANE!$A$17:$B$28,2,0))</f>
        <v/>
      </c>
      <c r="I151" s="274" t="str">
        <f>IF(OR(C151="",F151=DANE!$A$33,F151=DANE!$A$34,F151=DANE!$A$35,F151=DANE!$A$36),"",ROUND(G151*VLOOKUP(E151,'stawki wynagrodzeń'!$I$4:$O$17,HLOOKUP(D151,'stawki wynagrodzeń'!$D$4:$G$5,2,FALSE),FALSE),2))</f>
        <v/>
      </c>
      <c r="J151" s="275" t="str">
        <f>IF(OR(C151="",I151=""),"",DANE!AC128)</f>
        <v/>
      </c>
      <c r="K151" s="276" t="str">
        <f t="shared" si="19"/>
        <v/>
      </c>
      <c r="L151" s="277" t="str">
        <f t="shared" si="20"/>
        <v/>
      </c>
      <c r="M151" s="278" t="str">
        <f t="shared" si="21"/>
        <v/>
      </c>
      <c r="N151" s="279" t="str">
        <f>IF(OR(C151="",I151=""),"",DANE!BB128)</f>
        <v/>
      </c>
      <c r="O151" s="280" t="str">
        <f>IF(OR(C151="",I151=""),"",DANE!AJ128)</f>
        <v/>
      </c>
      <c r="P151" s="277" t="str">
        <f>IF(OR(C151="",I151=""),"",DANE!CF128)</f>
        <v/>
      </c>
      <c r="Q151" s="281" t="str">
        <f>IF(C151="","",DANE!G128)</f>
        <v/>
      </c>
      <c r="R151" s="284">
        <f>IF(C151="",0,IF(AND(F151=DANE!$A$30,Q151&gt;0),DANE!AB128,))</f>
        <v>0</v>
      </c>
      <c r="S151" s="272" t="str">
        <f>DANE!L128</f>
        <v/>
      </c>
      <c r="T151" s="64" t="str">
        <f>IF(OR(C151="",D151&lt;&gt;DANE!$A$39,Q151=0),"",IF(AND(F151=$F$8,D151=DANE!$A$39),$T$19,IF(AND(F151=$F$11,D151=DANE!$A$39),$T$22,IF(AND(F151=$F$12,D151=DANE!$A$39),$T$23,$T$24))))</f>
        <v/>
      </c>
      <c r="U151" s="64" t="str">
        <f>IF(OR(C151="",D151&lt;&gt;DANE!$A$40,Q151=0),"",IF(AND(F151=$F$8,D151=DANE!$A$40),$U$19,IF(AND(F151=$F$11,D151=DANE!$A$40),$U$22,IF(AND(F151=$F$12,D151=DANE!$A$40),$U$23,$U$24))))</f>
        <v/>
      </c>
      <c r="V151" s="64" t="str">
        <f>IF(OR(C151="",D151&lt;&gt;DANE!$A$41,Q151=0),"",IF(AND(F151=$F$8,D151=DANE!$A$41),$V$19,IF(AND(F151=$F$11,D151=DANE!$A$41),$V$22,IF(AND(F151=$F$12,D151=DANE!$A$41),$V$23,$V$24))))</f>
        <v/>
      </c>
      <c r="W151" s="64" t="str">
        <f>IF(OR(C151="",D151&lt;&gt;DANE!$A$42,Q151=0),"",IF(AND(F151=$F$8,D151=DANE!$A$42),$W$19,IF(AND(F151=$F$11,D151=DANE!$A$42),$W$22,IF(AND(F151=$F$12,D151=DANE!$A$42),$W$23,$W$24))))</f>
        <v/>
      </c>
    </row>
    <row r="152" spans="1:23" x14ac:dyDescent="0.2">
      <c r="A152" s="18" t="str">
        <f t="shared" si="18"/>
        <v/>
      </c>
      <c r="B152" s="261" t="str">
        <f>IF(C152="","",DANE!C129)</f>
        <v/>
      </c>
      <c r="C152" s="271" t="str">
        <f>IF(DANE!D129="żż","",DANE!D129)</f>
        <v/>
      </c>
      <c r="D152" s="271" t="str">
        <f>IF(C152="","",DANE!W129)</f>
        <v/>
      </c>
      <c r="E152" s="271" t="str">
        <f>IF(C152="","",DANE!Y129)</f>
        <v/>
      </c>
      <c r="F152" s="272" t="str">
        <f>IF(C152="","",DANE!R129)</f>
        <v/>
      </c>
      <c r="G152" s="273" t="str">
        <f>IF(C152="","",IF(AND(DANE!S129="",DANE!T129="",DANE!U129="",DANE!V129=""),DANE!P129/DANE!Q129,IF(AND(DANE!T129&lt;=$Q$31,DANE!V129&gt;$Q$31+1),DANE!P129/DANE!Q129,IF(AND(DANE!T129&lt;=$Q$31,DANE!V129=$Q$31+1),DANE!F129/12*DANE!P129/DANE!Q129,IF(AND(DANE!T129=$Q$31+1,DANE!V129&gt;$Q$31+1),DANE!E129/12*(DANE!P129/DANE!Q129),IF(AND(DANE!T129=$Q$31+1,DANE!V129=$Q$31+1),(DANE!F129-DANE!E129+1)/12*(DANE!P129/DANE!Q129),0))))))</f>
        <v/>
      </c>
      <c r="H152" s="229" t="str">
        <f>IF(OR(C152="",I152=""),"",VLOOKUP(DANE!AD129,DANE!$A$17:$B$28,2,0))</f>
        <v/>
      </c>
      <c r="I152" s="274" t="str">
        <f>IF(OR(C152="",F152=DANE!$A$33,F152=DANE!$A$34,F152=DANE!$A$35,F152=DANE!$A$36),"",ROUND(G152*VLOOKUP(E152,'stawki wynagrodzeń'!$I$4:$O$17,HLOOKUP(D152,'stawki wynagrodzeń'!$D$4:$G$5,2,FALSE),FALSE),2))</f>
        <v/>
      </c>
      <c r="J152" s="275" t="str">
        <f>IF(OR(C152="",I152=""),"",DANE!AC129)</f>
        <v/>
      </c>
      <c r="K152" s="276" t="str">
        <f t="shared" si="19"/>
        <v/>
      </c>
      <c r="L152" s="277" t="str">
        <f t="shared" si="20"/>
        <v/>
      </c>
      <c r="M152" s="278" t="str">
        <f t="shared" si="21"/>
        <v/>
      </c>
      <c r="N152" s="279" t="str">
        <f>IF(OR(C152="",I152=""),"",DANE!BB129)</f>
        <v/>
      </c>
      <c r="O152" s="280" t="str">
        <f>IF(OR(C152="",I152=""),"",DANE!AJ129)</f>
        <v/>
      </c>
      <c r="P152" s="277" t="str">
        <f>IF(OR(C152="",I152=""),"",DANE!CF129)</f>
        <v/>
      </c>
      <c r="Q152" s="281" t="str">
        <f>IF(C152="","",DANE!G129)</f>
        <v/>
      </c>
      <c r="R152" s="284">
        <f>IF(C152="",0,IF(AND(F152=DANE!$A$30,Q152&gt;0),DANE!AB129,))</f>
        <v>0</v>
      </c>
      <c r="S152" s="272" t="str">
        <f>DANE!L129</f>
        <v/>
      </c>
      <c r="T152" s="64" t="str">
        <f>IF(OR(C152="",D152&lt;&gt;DANE!$A$39,Q152=0),"",IF(AND(F152=$F$8,D152=DANE!$A$39),$T$19,IF(AND(F152=$F$11,D152=DANE!$A$39),$T$22,IF(AND(F152=$F$12,D152=DANE!$A$39),$T$23,$T$24))))</f>
        <v/>
      </c>
      <c r="U152" s="64" t="str">
        <f>IF(OR(C152="",D152&lt;&gt;DANE!$A$40,Q152=0),"",IF(AND(F152=$F$8,D152=DANE!$A$40),$U$19,IF(AND(F152=$F$11,D152=DANE!$A$40),$U$22,IF(AND(F152=$F$12,D152=DANE!$A$40),$U$23,$U$24))))</f>
        <v/>
      </c>
      <c r="V152" s="64" t="str">
        <f>IF(OR(C152="",D152&lt;&gt;DANE!$A$41,Q152=0),"",IF(AND(F152=$F$8,D152=DANE!$A$41),$V$19,IF(AND(F152=$F$11,D152=DANE!$A$41),$V$22,IF(AND(F152=$F$12,D152=DANE!$A$41),$V$23,$V$24))))</f>
        <v/>
      </c>
      <c r="W152" s="64" t="str">
        <f>IF(OR(C152="",D152&lt;&gt;DANE!$A$42,Q152=0),"",IF(AND(F152=$F$8,D152=DANE!$A$42),$W$19,IF(AND(F152=$F$11,D152=DANE!$A$42),$W$22,IF(AND(F152=$F$12,D152=DANE!$A$42),$W$23,$W$24))))</f>
        <v/>
      </c>
    </row>
    <row r="153" spans="1:23" x14ac:dyDescent="0.2">
      <c r="A153" s="18" t="str">
        <f t="shared" si="18"/>
        <v/>
      </c>
      <c r="B153" s="261" t="str">
        <f>IF(C153="","",DANE!C130)</f>
        <v/>
      </c>
      <c r="C153" s="271" t="str">
        <f>IF(DANE!D130="żż","",DANE!D130)</f>
        <v/>
      </c>
      <c r="D153" s="271" t="str">
        <f>IF(C153="","",DANE!W130)</f>
        <v/>
      </c>
      <c r="E153" s="271" t="str">
        <f>IF(C153="","",DANE!Y130)</f>
        <v/>
      </c>
      <c r="F153" s="272" t="str">
        <f>IF(C153="","",DANE!R130)</f>
        <v/>
      </c>
      <c r="G153" s="273" t="str">
        <f>IF(C153="","",IF(AND(DANE!S130="",DANE!T130="",DANE!U130="",DANE!V130=""),DANE!P130/DANE!Q130,IF(AND(DANE!T130&lt;=$Q$31,DANE!V130&gt;$Q$31+1),DANE!P130/DANE!Q130,IF(AND(DANE!T130&lt;=$Q$31,DANE!V130=$Q$31+1),DANE!F130/12*DANE!P130/DANE!Q130,IF(AND(DANE!T130=$Q$31+1,DANE!V130&gt;$Q$31+1),DANE!E130/12*(DANE!P130/DANE!Q130),IF(AND(DANE!T130=$Q$31+1,DANE!V130=$Q$31+1),(DANE!F130-DANE!E130+1)/12*(DANE!P130/DANE!Q130),0))))))</f>
        <v/>
      </c>
      <c r="H153" s="229" t="str">
        <f>IF(OR(C153="",I153=""),"",VLOOKUP(DANE!AD130,DANE!$A$17:$B$28,2,0))</f>
        <v/>
      </c>
      <c r="I153" s="274" t="str">
        <f>IF(OR(C153="",F153=DANE!$A$33,F153=DANE!$A$34,F153=DANE!$A$35,F153=DANE!$A$36),"",ROUND(G153*VLOOKUP(E153,'stawki wynagrodzeń'!$I$4:$O$17,HLOOKUP(D153,'stawki wynagrodzeń'!$D$4:$G$5,2,FALSE),FALSE),2))</f>
        <v/>
      </c>
      <c r="J153" s="275" t="str">
        <f>IF(OR(C153="",I153=""),"",DANE!AC130)</f>
        <v/>
      </c>
      <c r="K153" s="276" t="str">
        <f t="shared" si="19"/>
        <v/>
      </c>
      <c r="L153" s="277" t="str">
        <f t="shared" si="20"/>
        <v/>
      </c>
      <c r="M153" s="278" t="str">
        <f t="shared" si="21"/>
        <v/>
      </c>
      <c r="N153" s="279" t="str">
        <f>IF(OR(C153="",I153=""),"",DANE!BB130)</f>
        <v/>
      </c>
      <c r="O153" s="280" t="str">
        <f>IF(OR(C153="",I153=""),"",DANE!AJ130)</f>
        <v/>
      </c>
      <c r="P153" s="277" t="str">
        <f>IF(OR(C153="",I153=""),"",DANE!CF130)</f>
        <v/>
      </c>
      <c r="Q153" s="281" t="str">
        <f>IF(C153="","",DANE!G130)</f>
        <v/>
      </c>
      <c r="R153" s="284">
        <f>IF(C153="",0,IF(AND(F153=DANE!$A$30,Q153&gt;0),DANE!AB130,))</f>
        <v>0</v>
      </c>
      <c r="S153" s="272" t="str">
        <f>DANE!L130</f>
        <v/>
      </c>
      <c r="T153" s="64" t="str">
        <f>IF(OR(C153="",D153&lt;&gt;DANE!$A$39,Q153=0),"",IF(AND(F153=$F$8,D153=DANE!$A$39),$T$19,IF(AND(F153=$F$11,D153=DANE!$A$39),$T$22,IF(AND(F153=$F$12,D153=DANE!$A$39),$T$23,$T$24))))</f>
        <v/>
      </c>
      <c r="U153" s="64" t="str">
        <f>IF(OR(C153="",D153&lt;&gt;DANE!$A$40,Q153=0),"",IF(AND(F153=$F$8,D153=DANE!$A$40),$U$19,IF(AND(F153=$F$11,D153=DANE!$A$40),$U$22,IF(AND(F153=$F$12,D153=DANE!$A$40),$U$23,$U$24))))</f>
        <v/>
      </c>
      <c r="V153" s="64" t="str">
        <f>IF(OR(C153="",D153&lt;&gt;DANE!$A$41,Q153=0),"",IF(AND(F153=$F$8,D153=DANE!$A$41),$V$19,IF(AND(F153=$F$11,D153=DANE!$A$41),$V$22,IF(AND(F153=$F$12,D153=DANE!$A$41),$V$23,$V$24))))</f>
        <v/>
      </c>
      <c r="W153" s="64" t="str">
        <f>IF(OR(C153="",D153&lt;&gt;DANE!$A$42,Q153=0),"",IF(AND(F153=$F$8,D153=DANE!$A$42),$W$19,IF(AND(F153=$F$11,D153=DANE!$A$42),$W$22,IF(AND(F153=$F$12,D153=DANE!$A$42),$W$23,$W$24))))</f>
        <v/>
      </c>
    </row>
    <row r="154" spans="1:23" x14ac:dyDescent="0.2">
      <c r="A154" s="18" t="str">
        <f t="shared" si="18"/>
        <v/>
      </c>
      <c r="B154" s="261" t="str">
        <f>IF(C154="","",DANE!C131)</f>
        <v/>
      </c>
      <c r="C154" s="271" t="str">
        <f>IF(DANE!D131="żż","",DANE!D131)</f>
        <v/>
      </c>
      <c r="D154" s="271" t="str">
        <f>IF(C154="","",DANE!W131)</f>
        <v/>
      </c>
      <c r="E154" s="271" t="str">
        <f>IF(C154="","",DANE!Y131)</f>
        <v/>
      </c>
      <c r="F154" s="272" t="str">
        <f>IF(C154="","",DANE!R131)</f>
        <v/>
      </c>
      <c r="G154" s="273" t="str">
        <f>IF(C154="","",IF(AND(DANE!S131="",DANE!T131="",DANE!U131="",DANE!V131=""),DANE!P131/DANE!Q131,IF(AND(DANE!T131&lt;=$Q$31,DANE!V131&gt;$Q$31+1),DANE!P131/DANE!Q131,IF(AND(DANE!T131&lt;=$Q$31,DANE!V131=$Q$31+1),DANE!F131/12*DANE!P131/DANE!Q131,IF(AND(DANE!T131=$Q$31+1,DANE!V131&gt;$Q$31+1),DANE!E131/12*(DANE!P131/DANE!Q131),IF(AND(DANE!T131=$Q$31+1,DANE!V131=$Q$31+1),(DANE!F131-DANE!E131+1)/12*(DANE!P131/DANE!Q131),0))))))</f>
        <v/>
      </c>
      <c r="H154" s="229" t="str">
        <f>IF(OR(C154="",I154=""),"",VLOOKUP(DANE!AD131,DANE!$A$17:$B$28,2,0))</f>
        <v/>
      </c>
      <c r="I154" s="274" t="str">
        <f>IF(OR(C154="",F154=DANE!$A$33,F154=DANE!$A$34,F154=DANE!$A$35,F154=DANE!$A$36),"",ROUND(G154*VLOOKUP(E154,'stawki wynagrodzeń'!$I$4:$O$17,HLOOKUP(D154,'stawki wynagrodzeń'!$D$4:$G$5,2,FALSE),FALSE),2))</f>
        <v/>
      </c>
      <c r="J154" s="275" t="str">
        <f>IF(OR(C154="",I154=""),"",DANE!AC131)</f>
        <v/>
      </c>
      <c r="K154" s="276" t="str">
        <f t="shared" si="19"/>
        <v/>
      </c>
      <c r="L154" s="277" t="str">
        <f t="shared" si="20"/>
        <v/>
      </c>
      <c r="M154" s="278" t="str">
        <f t="shared" si="21"/>
        <v/>
      </c>
      <c r="N154" s="279" t="str">
        <f>IF(OR(C154="",I154=""),"",DANE!BB131)</f>
        <v/>
      </c>
      <c r="O154" s="280" t="str">
        <f>IF(OR(C154="",I154=""),"",DANE!AJ131)</f>
        <v/>
      </c>
      <c r="P154" s="277" t="str">
        <f>IF(OR(C154="",I154=""),"",DANE!CF131)</f>
        <v/>
      </c>
      <c r="Q154" s="281" t="str">
        <f>IF(C154="","",DANE!G131)</f>
        <v/>
      </c>
      <c r="R154" s="284">
        <f>IF(C154="",0,IF(AND(F154=DANE!$A$30,Q154&gt;0),DANE!AB131,))</f>
        <v>0</v>
      </c>
      <c r="S154" s="272" t="str">
        <f>DANE!L131</f>
        <v/>
      </c>
      <c r="T154" s="64" t="str">
        <f>IF(OR(C154="",D154&lt;&gt;DANE!$A$39,Q154=0),"",IF(AND(F154=$F$8,D154=DANE!$A$39),$T$19,IF(AND(F154=$F$11,D154=DANE!$A$39),$T$22,IF(AND(F154=$F$12,D154=DANE!$A$39),$T$23,$T$24))))</f>
        <v/>
      </c>
      <c r="U154" s="64" t="str">
        <f>IF(OR(C154="",D154&lt;&gt;DANE!$A$40,Q154=0),"",IF(AND(F154=$F$8,D154=DANE!$A$40),$U$19,IF(AND(F154=$F$11,D154=DANE!$A$40),$U$22,IF(AND(F154=$F$12,D154=DANE!$A$40),$U$23,$U$24))))</f>
        <v/>
      </c>
      <c r="V154" s="64" t="str">
        <f>IF(OR(C154="",D154&lt;&gt;DANE!$A$41,Q154=0),"",IF(AND(F154=$F$8,D154=DANE!$A$41),$V$19,IF(AND(F154=$F$11,D154=DANE!$A$41),$V$22,IF(AND(F154=$F$12,D154=DANE!$A$41),$V$23,$V$24))))</f>
        <v/>
      </c>
      <c r="W154" s="64" t="str">
        <f>IF(OR(C154="",D154&lt;&gt;DANE!$A$42,Q154=0),"",IF(AND(F154=$F$8,D154=DANE!$A$42),$W$19,IF(AND(F154=$F$11,D154=DANE!$A$42),$W$22,IF(AND(F154=$F$12,D154=DANE!$A$42),$W$23,$W$24))))</f>
        <v/>
      </c>
    </row>
    <row r="155" spans="1:23" x14ac:dyDescent="0.2">
      <c r="A155" s="18" t="str">
        <f t="shared" si="18"/>
        <v/>
      </c>
      <c r="B155" s="261" t="str">
        <f>IF(C155="","",DANE!C132)</f>
        <v/>
      </c>
      <c r="C155" s="271" t="str">
        <f>IF(DANE!D132="żż","",DANE!D132)</f>
        <v/>
      </c>
      <c r="D155" s="271" t="str">
        <f>IF(C155="","",DANE!W132)</f>
        <v/>
      </c>
      <c r="E155" s="271" t="str">
        <f>IF(C155="","",DANE!Y132)</f>
        <v/>
      </c>
      <c r="F155" s="272" t="str">
        <f>IF(C155="","",DANE!R132)</f>
        <v/>
      </c>
      <c r="G155" s="273" t="str">
        <f>IF(C155="","",IF(AND(DANE!S132="",DANE!T132="",DANE!U132="",DANE!V132=""),DANE!P132/DANE!Q132,IF(AND(DANE!T132&lt;=$Q$31,DANE!V132&gt;$Q$31+1),DANE!P132/DANE!Q132,IF(AND(DANE!T132&lt;=$Q$31,DANE!V132=$Q$31+1),DANE!F132/12*DANE!P132/DANE!Q132,IF(AND(DANE!T132=$Q$31+1,DANE!V132&gt;$Q$31+1),DANE!E132/12*(DANE!P132/DANE!Q132),IF(AND(DANE!T132=$Q$31+1,DANE!V132=$Q$31+1),(DANE!F132-DANE!E132+1)/12*(DANE!P132/DANE!Q132),0))))))</f>
        <v/>
      </c>
      <c r="H155" s="229" t="str">
        <f>IF(OR(C155="",I155=""),"",VLOOKUP(DANE!AD132,DANE!$A$17:$B$28,2,0))</f>
        <v/>
      </c>
      <c r="I155" s="274" t="str">
        <f>IF(OR(C155="",F155=DANE!$A$33,F155=DANE!$A$34,F155=DANE!$A$35,F155=DANE!$A$36),"",ROUND(G155*VLOOKUP(E155,'stawki wynagrodzeń'!$I$4:$O$17,HLOOKUP(D155,'stawki wynagrodzeń'!$D$4:$G$5,2,FALSE),FALSE),2))</f>
        <v/>
      </c>
      <c r="J155" s="275" t="str">
        <f>IF(OR(C155="",I155=""),"",DANE!AC132)</f>
        <v/>
      </c>
      <c r="K155" s="276" t="str">
        <f t="shared" si="19"/>
        <v/>
      </c>
      <c r="L155" s="277" t="str">
        <f t="shared" si="20"/>
        <v/>
      </c>
      <c r="M155" s="278" t="str">
        <f t="shared" si="21"/>
        <v/>
      </c>
      <c r="N155" s="279" t="str">
        <f>IF(OR(C155="",I155=""),"",DANE!BB132)</f>
        <v/>
      </c>
      <c r="O155" s="280" t="str">
        <f>IF(OR(C155="",I155=""),"",DANE!AJ132)</f>
        <v/>
      </c>
      <c r="P155" s="277" t="str">
        <f>IF(OR(C155="",I155=""),"",DANE!CF132)</f>
        <v/>
      </c>
      <c r="Q155" s="281" t="str">
        <f>IF(C155="","",DANE!G132)</f>
        <v/>
      </c>
      <c r="R155" s="284">
        <f>IF(C155="",0,IF(AND(F155=DANE!$A$30,Q155&gt;0),DANE!AB132,))</f>
        <v>0</v>
      </c>
      <c r="S155" s="272" t="str">
        <f>DANE!L132</f>
        <v/>
      </c>
      <c r="T155" s="64" t="str">
        <f>IF(OR(C155="",D155&lt;&gt;DANE!$A$39,Q155=0),"",IF(AND(F155=$F$8,D155=DANE!$A$39),$T$19,IF(AND(F155=$F$11,D155=DANE!$A$39),$T$22,IF(AND(F155=$F$12,D155=DANE!$A$39),$T$23,$T$24))))</f>
        <v/>
      </c>
      <c r="U155" s="64" t="str">
        <f>IF(OR(C155="",D155&lt;&gt;DANE!$A$40,Q155=0),"",IF(AND(F155=$F$8,D155=DANE!$A$40),$U$19,IF(AND(F155=$F$11,D155=DANE!$A$40),$U$22,IF(AND(F155=$F$12,D155=DANE!$A$40),$U$23,$U$24))))</f>
        <v/>
      </c>
      <c r="V155" s="64" t="str">
        <f>IF(OR(C155="",D155&lt;&gt;DANE!$A$41,Q155=0),"",IF(AND(F155=$F$8,D155=DANE!$A$41),$V$19,IF(AND(F155=$F$11,D155=DANE!$A$41),$V$22,IF(AND(F155=$F$12,D155=DANE!$A$41),$V$23,$V$24))))</f>
        <v/>
      </c>
      <c r="W155" s="64" t="str">
        <f>IF(OR(C155="",D155&lt;&gt;DANE!$A$42,Q155=0),"",IF(AND(F155=$F$8,D155=DANE!$A$42),$W$19,IF(AND(F155=$F$11,D155=DANE!$A$42),$W$22,IF(AND(F155=$F$12,D155=DANE!$A$42),$W$23,$W$24))))</f>
        <v/>
      </c>
    </row>
    <row r="156" spans="1:23" x14ac:dyDescent="0.2">
      <c r="A156" s="18" t="str">
        <f t="shared" si="18"/>
        <v/>
      </c>
      <c r="B156" s="261" t="str">
        <f>IF(C156="","",DANE!C133)</f>
        <v/>
      </c>
      <c r="C156" s="271" t="str">
        <f>IF(DANE!D133="żż","",DANE!D133)</f>
        <v/>
      </c>
      <c r="D156" s="271" t="str">
        <f>IF(C156="","",DANE!W133)</f>
        <v/>
      </c>
      <c r="E156" s="271" t="str">
        <f>IF(C156="","",DANE!Y133)</f>
        <v/>
      </c>
      <c r="F156" s="272" t="str">
        <f>IF(C156="","",DANE!R133)</f>
        <v/>
      </c>
      <c r="G156" s="273" t="str">
        <f>IF(C156="","",IF(AND(DANE!S133="",DANE!T133="",DANE!U133="",DANE!V133=""),DANE!P133/DANE!Q133,IF(AND(DANE!T133&lt;=$Q$31,DANE!V133&gt;$Q$31+1),DANE!P133/DANE!Q133,IF(AND(DANE!T133&lt;=$Q$31,DANE!V133=$Q$31+1),DANE!F133/12*DANE!P133/DANE!Q133,IF(AND(DANE!T133=$Q$31+1,DANE!V133&gt;$Q$31+1),DANE!E133/12*(DANE!P133/DANE!Q133),IF(AND(DANE!T133=$Q$31+1,DANE!V133=$Q$31+1),(DANE!F133-DANE!E133+1)/12*(DANE!P133/DANE!Q133),0))))))</f>
        <v/>
      </c>
      <c r="H156" s="229" t="str">
        <f>IF(OR(C156="",I156=""),"",VLOOKUP(DANE!AD133,DANE!$A$17:$B$28,2,0))</f>
        <v/>
      </c>
      <c r="I156" s="274" t="str">
        <f>IF(OR(C156="",F156=DANE!$A$33,F156=DANE!$A$34,F156=DANE!$A$35,F156=DANE!$A$36),"",ROUND(G156*VLOOKUP(E156,'stawki wynagrodzeń'!$I$4:$O$17,HLOOKUP(D156,'stawki wynagrodzeń'!$D$4:$G$5,2,FALSE),FALSE),2))</f>
        <v/>
      </c>
      <c r="J156" s="275" t="str">
        <f>IF(OR(C156="",I156=""),"",DANE!AC133)</f>
        <v/>
      </c>
      <c r="K156" s="276" t="str">
        <f t="shared" si="19"/>
        <v/>
      </c>
      <c r="L156" s="277" t="str">
        <f t="shared" si="20"/>
        <v/>
      </c>
      <c r="M156" s="278" t="str">
        <f t="shared" si="21"/>
        <v/>
      </c>
      <c r="N156" s="279" t="str">
        <f>IF(OR(C156="",I156=""),"",DANE!BB133)</f>
        <v/>
      </c>
      <c r="O156" s="280" t="str">
        <f>IF(OR(C156="",I156=""),"",DANE!AJ133)</f>
        <v/>
      </c>
      <c r="P156" s="277" t="str">
        <f>IF(OR(C156="",I156=""),"",DANE!CF133)</f>
        <v/>
      </c>
      <c r="Q156" s="281" t="str">
        <f>IF(C156="","",DANE!G133)</f>
        <v/>
      </c>
      <c r="R156" s="284">
        <f>IF(C156="",0,IF(AND(F156=DANE!$A$30,Q156&gt;0),DANE!AB133,))</f>
        <v>0</v>
      </c>
      <c r="S156" s="272" t="str">
        <f>DANE!L133</f>
        <v/>
      </c>
      <c r="T156" s="64" t="str">
        <f>IF(OR(C156="",D156&lt;&gt;DANE!$A$39,Q156=0),"",IF(AND(F156=$F$8,D156=DANE!$A$39),$T$19,IF(AND(F156=$F$11,D156=DANE!$A$39),$T$22,IF(AND(F156=$F$12,D156=DANE!$A$39),$T$23,$T$24))))</f>
        <v/>
      </c>
      <c r="U156" s="64" t="str">
        <f>IF(OR(C156="",D156&lt;&gt;DANE!$A$40,Q156=0),"",IF(AND(F156=$F$8,D156=DANE!$A$40),$U$19,IF(AND(F156=$F$11,D156=DANE!$A$40),$U$22,IF(AND(F156=$F$12,D156=DANE!$A$40),$U$23,$U$24))))</f>
        <v/>
      </c>
      <c r="V156" s="64" t="str">
        <f>IF(OR(C156="",D156&lt;&gt;DANE!$A$41,Q156=0),"",IF(AND(F156=$F$8,D156=DANE!$A$41),$V$19,IF(AND(F156=$F$11,D156=DANE!$A$41),$V$22,IF(AND(F156=$F$12,D156=DANE!$A$41),$V$23,$V$24))))</f>
        <v/>
      </c>
      <c r="W156" s="64" t="str">
        <f>IF(OR(C156="",D156&lt;&gt;DANE!$A$42,Q156=0),"",IF(AND(F156=$F$8,D156=DANE!$A$42),$W$19,IF(AND(F156=$F$11,D156=DANE!$A$42),$W$22,IF(AND(F156=$F$12,D156=DANE!$A$42),$W$23,$W$24))))</f>
        <v/>
      </c>
    </row>
    <row r="157" spans="1:23" x14ac:dyDescent="0.2">
      <c r="A157" s="18" t="str">
        <f t="shared" si="18"/>
        <v/>
      </c>
      <c r="B157" s="261" t="str">
        <f>IF(C157="","",DANE!C134)</f>
        <v/>
      </c>
      <c r="C157" s="271" t="str">
        <f>IF(DANE!D134="żż","",DANE!D134)</f>
        <v/>
      </c>
      <c r="D157" s="271" t="str">
        <f>IF(C157="","",DANE!W134)</f>
        <v/>
      </c>
      <c r="E157" s="271" t="str">
        <f>IF(C157="","",DANE!Y134)</f>
        <v/>
      </c>
      <c r="F157" s="272" t="str">
        <f>IF(C157="","",DANE!R134)</f>
        <v/>
      </c>
      <c r="G157" s="273" t="str">
        <f>IF(C157="","",IF(AND(DANE!S134="",DANE!T134="",DANE!U134="",DANE!V134=""),DANE!P134/DANE!Q134,IF(AND(DANE!T134&lt;=$Q$31,DANE!V134&gt;$Q$31+1),DANE!P134/DANE!Q134,IF(AND(DANE!T134&lt;=$Q$31,DANE!V134=$Q$31+1),DANE!F134/12*DANE!P134/DANE!Q134,IF(AND(DANE!T134=$Q$31+1,DANE!V134&gt;$Q$31+1),DANE!E134/12*(DANE!P134/DANE!Q134),IF(AND(DANE!T134=$Q$31+1,DANE!V134=$Q$31+1),(DANE!F134-DANE!E134+1)/12*(DANE!P134/DANE!Q134),0))))))</f>
        <v/>
      </c>
      <c r="H157" s="229" t="str">
        <f>IF(OR(C157="",I157=""),"",VLOOKUP(DANE!AD134,DANE!$A$17:$B$28,2,0))</f>
        <v/>
      </c>
      <c r="I157" s="274" t="str">
        <f>IF(OR(C157="",F157=DANE!$A$33,F157=DANE!$A$34,F157=DANE!$A$35,F157=DANE!$A$36),"",ROUND(G157*VLOOKUP(E157,'stawki wynagrodzeń'!$I$4:$O$17,HLOOKUP(D157,'stawki wynagrodzeń'!$D$4:$G$5,2,FALSE),FALSE),2))</f>
        <v/>
      </c>
      <c r="J157" s="275" t="str">
        <f>IF(OR(C157="",I157=""),"",DANE!AC134)</f>
        <v/>
      </c>
      <c r="K157" s="276" t="str">
        <f t="shared" si="19"/>
        <v/>
      </c>
      <c r="L157" s="277" t="str">
        <f t="shared" si="20"/>
        <v/>
      </c>
      <c r="M157" s="278" t="str">
        <f t="shared" si="21"/>
        <v/>
      </c>
      <c r="N157" s="279" t="str">
        <f>IF(OR(C157="",I157=""),"",DANE!BB134)</f>
        <v/>
      </c>
      <c r="O157" s="280" t="str">
        <f>IF(OR(C157="",I157=""),"",DANE!AJ134)</f>
        <v/>
      </c>
      <c r="P157" s="277" t="str">
        <f>IF(OR(C157="",I157=""),"",DANE!CF134)</f>
        <v/>
      </c>
      <c r="Q157" s="281" t="str">
        <f>IF(C157="","",DANE!G134)</f>
        <v/>
      </c>
      <c r="R157" s="284">
        <f>IF(C157="",0,IF(AND(F157=DANE!$A$30,Q157&gt;0),DANE!AB134,))</f>
        <v>0</v>
      </c>
      <c r="S157" s="272" t="str">
        <f>DANE!L134</f>
        <v/>
      </c>
      <c r="T157" s="64" t="str">
        <f>IF(OR(C157="",D157&lt;&gt;DANE!$A$39,Q157=0),"",IF(AND(F157=$F$8,D157=DANE!$A$39),$T$19,IF(AND(F157=$F$11,D157=DANE!$A$39),$T$22,IF(AND(F157=$F$12,D157=DANE!$A$39),$T$23,$T$24))))</f>
        <v/>
      </c>
      <c r="U157" s="64" t="str">
        <f>IF(OR(C157="",D157&lt;&gt;DANE!$A$40,Q157=0),"",IF(AND(F157=$F$8,D157=DANE!$A$40),$U$19,IF(AND(F157=$F$11,D157=DANE!$A$40),$U$22,IF(AND(F157=$F$12,D157=DANE!$A$40),$U$23,$U$24))))</f>
        <v/>
      </c>
      <c r="V157" s="64" t="str">
        <f>IF(OR(C157="",D157&lt;&gt;DANE!$A$41,Q157=0),"",IF(AND(F157=$F$8,D157=DANE!$A$41),$V$19,IF(AND(F157=$F$11,D157=DANE!$A$41),$V$22,IF(AND(F157=$F$12,D157=DANE!$A$41),$V$23,$V$24))))</f>
        <v/>
      </c>
      <c r="W157" s="64" t="str">
        <f>IF(OR(C157="",D157&lt;&gt;DANE!$A$42,Q157=0),"",IF(AND(F157=$F$8,D157=DANE!$A$42),$W$19,IF(AND(F157=$F$11,D157=DANE!$A$42),$W$22,IF(AND(F157=$F$12,D157=DANE!$A$42),$W$23,$W$24))))</f>
        <v/>
      </c>
    </row>
    <row r="158" spans="1:23" x14ac:dyDescent="0.2">
      <c r="A158" s="18" t="str">
        <f t="shared" si="18"/>
        <v/>
      </c>
      <c r="B158" s="261" t="str">
        <f>IF(C158="","",DANE!C135)</f>
        <v/>
      </c>
      <c r="C158" s="271" t="str">
        <f>IF(DANE!D135="żż","",DANE!D135)</f>
        <v/>
      </c>
      <c r="D158" s="271" t="str">
        <f>IF(C158="","",DANE!W135)</f>
        <v/>
      </c>
      <c r="E158" s="271" t="str">
        <f>IF(C158="","",DANE!Y135)</f>
        <v/>
      </c>
      <c r="F158" s="272" t="str">
        <f>IF(C158="","",DANE!R135)</f>
        <v/>
      </c>
      <c r="G158" s="273" t="str">
        <f>IF(C158="","",IF(AND(DANE!S135="",DANE!T135="",DANE!U135="",DANE!V135=""),DANE!P135/DANE!Q135,IF(AND(DANE!T135&lt;=$Q$31,DANE!V135&gt;$Q$31+1),DANE!P135/DANE!Q135,IF(AND(DANE!T135&lt;=$Q$31,DANE!V135=$Q$31+1),DANE!F135/12*DANE!P135/DANE!Q135,IF(AND(DANE!T135=$Q$31+1,DANE!V135&gt;$Q$31+1),DANE!E135/12*(DANE!P135/DANE!Q135),IF(AND(DANE!T135=$Q$31+1,DANE!V135=$Q$31+1),(DANE!F135-DANE!E135+1)/12*(DANE!P135/DANE!Q135),0))))))</f>
        <v/>
      </c>
      <c r="H158" s="229" t="str">
        <f>IF(OR(C158="",I158=""),"",VLOOKUP(DANE!AD135,DANE!$A$17:$B$28,2,0))</f>
        <v/>
      </c>
      <c r="I158" s="274" t="str">
        <f>IF(OR(C158="",F158=DANE!$A$33,F158=DANE!$A$34,F158=DANE!$A$35,F158=DANE!$A$36),"",ROUND(G158*VLOOKUP(E158,'stawki wynagrodzeń'!$I$4:$O$17,HLOOKUP(D158,'stawki wynagrodzeń'!$D$4:$G$5,2,FALSE),FALSE),2))</f>
        <v/>
      </c>
      <c r="J158" s="275" t="str">
        <f>IF(OR(C158="",I158=""),"",DANE!AC135)</f>
        <v/>
      </c>
      <c r="K158" s="276" t="str">
        <f t="shared" si="19"/>
        <v/>
      </c>
      <c r="L158" s="277" t="str">
        <f t="shared" si="20"/>
        <v/>
      </c>
      <c r="M158" s="278" t="str">
        <f t="shared" si="21"/>
        <v/>
      </c>
      <c r="N158" s="279" t="str">
        <f>IF(OR(C158="",I158=""),"",DANE!BB135)</f>
        <v/>
      </c>
      <c r="O158" s="280" t="str">
        <f>IF(OR(C158="",I158=""),"",DANE!AJ135)</f>
        <v/>
      </c>
      <c r="P158" s="277" t="str">
        <f>IF(OR(C158="",I158=""),"",DANE!CF135)</f>
        <v/>
      </c>
      <c r="Q158" s="281" t="str">
        <f>IF(C158="","",DANE!G135)</f>
        <v/>
      </c>
      <c r="R158" s="284">
        <f>IF(C158="",0,IF(AND(F158=DANE!$A$30,Q158&gt;0),DANE!AB135,))</f>
        <v>0</v>
      </c>
      <c r="S158" s="272" t="str">
        <f>DANE!L135</f>
        <v/>
      </c>
      <c r="T158" s="64" t="str">
        <f>IF(OR(C158="",D158&lt;&gt;DANE!$A$39,Q158=0),"",IF(AND(F158=$F$8,D158=DANE!$A$39),$T$19,IF(AND(F158=$F$11,D158=DANE!$A$39),$T$22,IF(AND(F158=$F$12,D158=DANE!$A$39),$T$23,$T$24))))</f>
        <v/>
      </c>
      <c r="U158" s="64" t="str">
        <f>IF(OR(C158="",D158&lt;&gt;DANE!$A$40,Q158=0),"",IF(AND(F158=$F$8,D158=DANE!$A$40),$U$19,IF(AND(F158=$F$11,D158=DANE!$A$40),$U$22,IF(AND(F158=$F$12,D158=DANE!$A$40),$U$23,$U$24))))</f>
        <v/>
      </c>
      <c r="V158" s="64" t="str">
        <f>IF(OR(C158="",D158&lt;&gt;DANE!$A$41,Q158=0),"",IF(AND(F158=$F$8,D158=DANE!$A$41),$V$19,IF(AND(F158=$F$11,D158=DANE!$A$41),$V$22,IF(AND(F158=$F$12,D158=DANE!$A$41),$V$23,$V$24))))</f>
        <v/>
      </c>
      <c r="W158" s="64" t="str">
        <f>IF(OR(C158="",D158&lt;&gt;DANE!$A$42,Q158=0),"",IF(AND(F158=$F$8,D158=DANE!$A$42),$W$19,IF(AND(F158=$F$11,D158=DANE!$A$42),$W$22,IF(AND(F158=$F$12,D158=DANE!$A$42),$W$23,$W$24))))</f>
        <v/>
      </c>
    </row>
    <row r="159" spans="1:23" x14ac:dyDescent="0.2">
      <c r="A159" s="18" t="str">
        <f t="shared" si="18"/>
        <v/>
      </c>
      <c r="B159" s="261" t="str">
        <f>IF(C159="","",DANE!C136)</f>
        <v/>
      </c>
      <c r="C159" s="271" t="str">
        <f>IF(DANE!D136="żż","",DANE!D136)</f>
        <v/>
      </c>
      <c r="D159" s="271" t="str">
        <f>IF(C159="","",DANE!W136)</f>
        <v/>
      </c>
      <c r="E159" s="271" t="str">
        <f>IF(C159="","",DANE!Y136)</f>
        <v/>
      </c>
      <c r="F159" s="272" t="str">
        <f>IF(C159="","",DANE!R136)</f>
        <v/>
      </c>
      <c r="G159" s="273" t="str">
        <f>IF(C159="","",IF(AND(DANE!S136="",DANE!T136="",DANE!U136="",DANE!V136=""),DANE!P136/DANE!Q136,IF(AND(DANE!T136&lt;=$Q$31,DANE!V136&gt;$Q$31+1),DANE!P136/DANE!Q136,IF(AND(DANE!T136&lt;=$Q$31,DANE!V136=$Q$31+1),DANE!F136/12*DANE!P136/DANE!Q136,IF(AND(DANE!T136=$Q$31+1,DANE!V136&gt;$Q$31+1),DANE!E136/12*(DANE!P136/DANE!Q136),IF(AND(DANE!T136=$Q$31+1,DANE!V136=$Q$31+1),(DANE!F136-DANE!E136+1)/12*(DANE!P136/DANE!Q136),0))))))</f>
        <v/>
      </c>
      <c r="H159" s="229" t="str">
        <f>IF(OR(C159="",I159=""),"",VLOOKUP(DANE!AD136,DANE!$A$17:$B$28,2,0))</f>
        <v/>
      </c>
      <c r="I159" s="274" t="str">
        <f>IF(OR(C159="",F159=DANE!$A$33,F159=DANE!$A$34,F159=DANE!$A$35,F159=DANE!$A$36),"",ROUND(G159*VLOOKUP(E159,'stawki wynagrodzeń'!$I$4:$O$17,HLOOKUP(D159,'stawki wynagrodzeń'!$D$4:$G$5,2,FALSE),FALSE),2))</f>
        <v/>
      </c>
      <c r="J159" s="275" t="str">
        <f>IF(OR(C159="",I159=""),"",DANE!AC136)</f>
        <v/>
      </c>
      <c r="K159" s="276" t="str">
        <f t="shared" si="19"/>
        <v/>
      </c>
      <c r="L159" s="277" t="str">
        <f t="shared" si="20"/>
        <v/>
      </c>
      <c r="M159" s="278" t="str">
        <f t="shared" si="21"/>
        <v/>
      </c>
      <c r="N159" s="279" t="str">
        <f>IF(OR(C159="",I159=""),"",DANE!BB136)</f>
        <v/>
      </c>
      <c r="O159" s="280" t="str">
        <f>IF(OR(C159="",I159=""),"",DANE!AJ136)</f>
        <v/>
      </c>
      <c r="P159" s="277" t="str">
        <f>IF(OR(C159="",I159=""),"",DANE!CF136)</f>
        <v/>
      </c>
      <c r="Q159" s="281" t="str">
        <f>IF(C159="","",DANE!G136)</f>
        <v/>
      </c>
      <c r="R159" s="284">
        <f>IF(C159="",0,IF(AND(F159=DANE!$A$30,Q159&gt;0),DANE!AB136,))</f>
        <v>0</v>
      </c>
      <c r="S159" s="272" t="str">
        <f>DANE!L136</f>
        <v/>
      </c>
      <c r="T159" s="64" t="str">
        <f>IF(OR(C159="",D159&lt;&gt;DANE!$A$39,Q159=0),"",IF(AND(F159=$F$8,D159=DANE!$A$39),$T$19,IF(AND(F159=$F$11,D159=DANE!$A$39),$T$22,IF(AND(F159=$F$12,D159=DANE!$A$39),$T$23,$T$24))))</f>
        <v/>
      </c>
      <c r="U159" s="64" t="str">
        <f>IF(OR(C159="",D159&lt;&gt;DANE!$A$40,Q159=0),"",IF(AND(F159=$F$8,D159=DANE!$A$40),$U$19,IF(AND(F159=$F$11,D159=DANE!$A$40),$U$22,IF(AND(F159=$F$12,D159=DANE!$A$40),$U$23,$U$24))))</f>
        <v/>
      </c>
      <c r="V159" s="64" t="str">
        <f>IF(OR(C159="",D159&lt;&gt;DANE!$A$41,Q159=0),"",IF(AND(F159=$F$8,D159=DANE!$A$41),$V$19,IF(AND(F159=$F$11,D159=DANE!$A$41),$V$22,IF(AND(F159=$F$12,D159=DANE!$A$41),$V$23,$V$24))))</f>
        <v/>
      </c>
      <c r="W159" s="64" t="str">
        <f>IF(OR(C159="",D159&lt;&gt;DANE!$A$42,Q159=0),"",IF(AND(F159=$F$8,D159=DANE!$A$42),$W$19,IF(AND(F159=$F$11,D159=DANE!$A$42),$W$22,IF(AND(F159=$F$12,D159=DANE!$A$42),$W$23,$W$24))))</f>
        <v/>
      </c>
    </row>
    <row r="160" spans="1:23" x14ac:dyDescent="0.2">
      <c r="A160" s="18" t="str">
        <f t="shared" ref="A160:A181" si="22">CONCATENATE(D160,F160)</f>
        <v/>
      </c>
      <c r="B160" s="261" t="str">
        <f>IF(C160="","",DANE!C137)</f>
        <v/>
      </c>
      <c r="C160" s="271" t="str">
        <f>IF(DANE!D137="żż","",DANE!D137)</f>
        <v/>
      </c>
      <c r="D160" s="271" t="str">
        <f>IF(C160="","",DANE!W137)</f>
        <v/>
      </c>
      <c r="E160" s="271" t="str">
        <f>IF(C160="","",DANE!Y137)</f>
        <v/>
      </c>
      <c r="F160" s="272" t="str">
        <f>IF(C160="","",DANE!R137)</f>
        <v/>
      </c>
      <c r="G160" s="273" t="str">
        <f>IF(C160="","",IF(AND(DANE!S137="",DANE!T137="",DANE!U137="",DANE!V137=""),DANE!P137/DANE!Q137,IF(AND(DANE!T137&lt;=$Q$31,DANE!V137&gt;$Q$31+1),DANE!P137/DANE!Q137,IF(AND(DANE!T137&lt;=$Q$31,DANE!V137=$Q$31+1),DANE!F137/12*DANE!P137/DANE!Q137,IF(AND(DANE!T137=$Q$31+1,DANE!V137&gt;$Q$31+1),DANE!E137/12*(DANE!P137/DANE!Q137),IF(AND(DANE!T137=$Q$31+1,DANE!V137=$Q$31+1),(DANE!F137-DANE!E137+1)/12*(DANE!P137/DANE!Q137),0))))))</f>
        <v/>
      </c>
      <c r="H160" s="229" t="str">
        <f>IF(OR(C160="",I160=""),"",VLOOKUP(DANE!AD137,DANE!$A$17:$B$28,2,0))</f>
        <v/>
      </c>
      <c r="I160" s="274" t="str">
        <f>IF(OR(C160="",F160=DANE!$A$33,F160=DANE!$A$34,F160=DANE!$A$35,F160=DANE!$A$36),"",ROUND(G160*VLOOKUP(E160,'stawki wynagrodzeń'!$I$4:$O$17,HLOOKUP(D160,'stawki wynagrodzeń'!$D$4:$G$5,2,FALSE),FALSE),2))</f>
        <v/>
      </c>
      <c r="J160" s="275" t="str">
        <f>IF(OR(C160="",I160=""),"",DANE!AC137)</f>
        <v/>
      </c>
      <c r="K160" s="276" t="str">
        <f t="shared" ref="K160:K181" si="23">IF(OR(C160="",I160=""),"",ROUND(I160*J160,2))</f>
        <v/>
      </c>
      <c r="L160" s="277" t="str">
        <f t="shared" ref="L160:L181" si="24">IF(OR(C160="",I160=""),"",IF(J160&gt;0.19,"",IF(J160=0,ROUND(3%*I160/3,2),ROUND((13-H160)*1%*I160/12,2))))</f>
        <v/>
      </c>
      <c r="M160" s="278" t="str">
        <f t="shared" ref="M160:M181" si="25">IF(OR(C160="",I160=""),"",IF(L160="",K160,ROUND(K160+L160,2)))</f>
        <v/>
      </c>
      <c r="N160" s="279" t="str">
        <f>IF(OR(C160="",I160=""),"",DANE!BB137)</f>
        <v/>
      </c>
      <c r="O160" s="280" t="str">
        <f>IF(OR(C160="",I160=""),"",DANE!AJ137)</f>
        <v/>
      </c>
      <c r="P160" s="277" t="str">
        <f>IF(OR(C160="",I160=""),"",DANE!CF137)</f>
        <v/>
      </c>
      <c r="Q160" s="281" t="str">
        <f>IF(C160="","",DANE!G137)</f>
        <v/>
      </c>
      <c r="R160" s="284">
        <f>IF(C160="",0,IF(AND(F160=DANE!$A$30,Q160&gt;0),DANE!AB137,))</f>
        <v>0</v>
      </c>
      <c r="S160" s="272" t="str">
        <f>DANE!L137</f>
        <v/>
      </c>
      <c r="T160" s="64" t="str">
        <f>IF(OR(C160="",D160&lt;&gt;DANE!$A$39,Q160=0),"",IF(AND(F160=$F$8,D160=DANE!$A$39),$T$19,IF(AND(F160=$F$11,D160=DANE!$A$39),$T$22,IF(AND(F160=$F$12,D160=DANE!$A$39),$T$23,$T$24))))</f>
        <v/>
      </c>
      <c r="U160" s="64" t="str">
        <f>IF(OR(C160="",D160&lt;&gt;DANE!$A$40,Q160=0),"",IF(AND(F160=$F$8,D160=DANE!$A$40),$U$19,IF(AND(F160=$F$11,D160=DANE!$A$40),$U$22,IF(AND(F160=$F$12,D160=DANE!$A$40),$U$23,$U$24))))</f>
        <v/>
      </c>
      <c r="V160" s="64" t="str">
        <f>IF(OR(C160="",D160&lt;&gt;DANE!$A$41,Q160=0),"",IF(AND(F160=$F$8,D160=DANE!$A$41),$V$19,IF(AND(F160=$F$11,D160=DANE!$A$41),$V$22,IF(AND(F160=$F$12,D160=DANE!$A$41),$V$23,$V$24))))</f>
        <v/>
      </c>
      <c r="W160" s="64" t="str">
        <f>IF(OR(C160="",D160&lt;&gt;DANE!$A$42,Q160=0),"",IF(AND(F160=$F$8,D160=DANE!$A$42),$W$19,IF(AND(F160=$F$11,D160=DANE!$A$42),$W$22,IF(AND(F160=$F$12,D160=DANE!$A$42),$W$23,$W$24))))</f>
        <v/>
      </c>
    </row>
    <row r="161" spans="1:23" x14ac:dyDescent="0.2">
      <c r="A161" s="18" t="str">
        <f t="shared" si="22"/>
        <v/>
      </c>
      <c r="B161" s="261" t="str">
        <f>IF(C161="","",DANE!C138)</f>
        <v/>
      </c>
      <c r="C161" s="271" t="str">
        <f>IF(DANE!D138="żż","",DANE!D138)</f>
        <v/>
      </c>
      <c r="D161" s="271" t="str">
        <f>IF(C161="","",DANE!W138)</f>
        <v/>
      </c>
      <c r="E161" s="271" t="str">
        <f>IF(C161="","",DANE!Y138)</f>
        <v/>
      </c>
      <c r="F161" s="272" t="str">
        <f>IF(C161="","",DANE!R138)</f>
        <v/>
      </c>
      <c r="G161" s="273" t="str">
        <f>IF(C161="","",IF(AND(DANE!S138="",DANE!T138="",DANE!U138="",DANE!V138=""),DANE!P138/DANE!Q138,IF(AND(DANE!T138&lt;=$Q$31,DANE!V138&gt;$Q$31+1),DANE!P138/DANE!Q138,IF(AND(DANE!T138&lt;=$Q$31,DANE!V138=$Q$31+1),DANE!F138/12*DANE!P138/DANE!Q138,IF(AND(DANE!T138=$Q$31+1,DANE!V138&gt;$Q$31+1),DANE!E138/12*(DANE!P138/DANE!Q138),IF(AND(DANE!T138=$Q$31+1,DANE!V138=$Q$31+1),(DANE!F138-DANE!E138+1)/12*(DANE!P138/DANE!Q138),0))))))</f>
        <v/>
      </c>
      <c r="H161" s="229" t="str">
        <f>IF(OR(C161="",I161=""),"",VLOOKUP(DANE!AD138,DANE!$A$17:$B$28,2,0))</f>
        <v/>
      </c>
      <c r="I161" s="274" t="str">
        <f>IF(OR(C161="",F161=DANE!$A$33,F161=DANE!$A$34,F161=DANE!$A$35,F161=DANE!$A$36),"",ROUND(G161*VLOOKUP(E161,'stawki wynagrodzeń'!$I$4:$O$17,HLOOKUP(D161,'stawki wynagrodzeń'!$D$4:$G$5,2,FALSE),FALSE),2))</f>
        <v/>
      </c>
      <c r="J161" s="275" t="str">
        <f>IF(OR(C161="",I161=""),"",DANE!AC138)</f>
        <v/>
      </c>
      <c r="K161" s="276" t="str">
        <f t="shared" si="23"/>
        <v/>
      </c>
      <c r="L161" s="277" t="str">
        <f t="shared" si="24"/>
        <v/>
      </c>
      <c r="M161" s="278" t="str">
        <f t="shared" si="25"/>
        <v/>
      </c>
      <c r="N161" s="279" t="str">
        <f>IF(OR(C161="",I161=""),"",DANE!BB138)</f>
        <v/>
      </c>
      <c r="O161" s="280" t="str">
        <f>IF(OR(C161="",I161=""),"",DANE!AJ138)</f>
        <v/>
      </c>
      <c r="P161" s="277" t="str">
        <f>IF(OR(C161="",I161=""),"",DANE!CF138)</f>
        <v/>
      </c>
      <c r="Q161" s="281" t="str">
        <f>IF(C161="","",DANE!G138)</f>
        <v/>
      </c>
      <c r="R161" s="284">
        <f>IF(C161="",0,IF(AND(F161=DANE!$A$30,Q161&gt;0),DANE!AB138,))</f>
        <v>0</v>
      </c>
      <c r="S161" s="272" t="str">
        <f>DANE!L138</f>
        <v/>
      </c>
      <c r="T161" s="64" t="str">
        <f>IF(OR(C161="",D161&lt;&gt;DANE!$A$39,Q161=0),"",IF(AND(F161=$F$8,D161=DANE!$A$39),$T$19,IF(AND(F161=$F$11,D161=DANE!$A$39),$T$22,IF(AND(F161=$F$12,D161=DANE!$A$39),$T$23,$T$24))))</f>
        <v/>
      </c>
      <c r="U161" s="64" t="str">
        <f>IF(OR(C161="",D161&lt;&gt;DANE!$A$40,Q161=0),"",IF(AND(F161=$F$8,D161=DANE!$A$40),$U$19,IF(AND(F161=$F$11,D161=DANE!$A$40),$U$22,IF(AND(F161=$F$12,D161=DANE!$A$40),$U$23,$U$24))))</f>
        <v/>
      </c>
      <c r="V161" s="64" t="str">
        <f>IF(OR(C161="",D161&lt;&gt;DANE!$A$41,Q161=0),"",IF(AND(F161=$F$8,D161=DANE!$A$41),$V$19,IF(AND(F161=$F$11,D161=DANE!$A$41),$V$22,IF(AND(F161=$F$12,D161=DANE!$A$41),$V$23,$V$24))))</f>
        <v/>
      </c>
      <c r="W161" s="64" t="str">
        <f>IF(OR(C161="",D161&lt;&gt;DANE!$A$42,Q161=0),"",IF(AND(F161=$F$8,D161=DANE!$A$42),$W$19,IF(AND(F161=$F$11,D161=DANE!$A$42),$W$22,IF(AND(F161=$F$12,D161=DANE!$A$42),$W$23,$W$24))))</f>
        <v/>
      </c>
    </row>
    <row r="162" spans="1:23" x14ac:dyDescent="0.2">
      <c r="A162" s="18" t="str">
        <f t="shared" si="22"/>
        <v/>
      </c>
      <c r="B162" s="261" t="str">
        <f>IF(C162="","",DANE!C139)</f>
        <v/>
      </c>
      <c r="C162" s="271" t="str">
        <f>IF(DANE!D139="żż","",DANE!D139)</f>
        <v/>
      </c>
      <c r="D162" s="271" t="str">
        <f>IF(C162="","",DANE!W139)</f>
        <v/>
      </c>
      <c r="E162" s="271" t="str">
        <f>IF(C162="","",DANE!Y139)</f>
        <v/>
      </c>
      <c r="F162" s="272" t="str">
        <f>IF(C162="","",DANE!R139)</f>
        <v/>
      </c>
      <c r="G162" s="273" t="str">
        <f>IF(C162="","",IF(AND(DANE!S139="",DANE!T139="",DANE!U139="",DANE!V139=""),DANE!P139/DANE!Q139,IF(AND(DANE!T139&lt;=$Q$31,DANE!V139&gt;$Q$31+1),DANE!P139/DANE!Q139,IF(AND(DANE!T139&lt;=$Q$31,DANE!V139=$Q$31+1),DANE!F139/12*DANE!P139/DANE!Q139,IF(AND(DANE!T139=$Q$31+1,DANE!V139&gt;$Q$31+1),DANE!E139/12*(DANE!P139/DANE!Q139),IF(AND(DANE!T139=$Q$31+1,DANE!V139=$Q$31+1),(DANE!F139-DANE!E139+1)/12*(DANE!P139/DANE!Q139),0))))))</f>
        <v/>
      </c>
      <c r="H162" s="229" t="str">
        <f>IF(OR(C162="",I162=""),"",VLOOKUP(DANE!AD139,DANE!$A$17:$B$28,2,0))</f>
        <v/>
      </c>
      <c r="I162" s="274" t="str">
        <f>IF(OR(C162="",F162=DANE!$A$33,F162=DANE!$A$34,F162=DANE!$A$35,F162=DANE!$A$36),"",ROUND(G162*VLOOKUP(E162,'stawki wynagrodzeń'!$I$4:$O$17,HLOOKUP(D162,'stawki wynagrodzeń'!$D$4:$G$5,2,FALSE),FALSE),2))</f>
        <v/>
      </c>
      <c r="J162" s="275" t="str">
        <f>IF(OR(C162="",I162=""),"",DANE!AC139)</f>
        <v/>
      </c>
      <c r="K162" s="276" t="str">
        <f t="shared" si="23"/>
        <v/>
      </c>
      <c r="L162" s="277" t="str">
        <f t="shared" si="24"/>
        <v/>
      </c>
      <c r="M162" s="278" t="str">
        <f t="shared" si="25"/>
        <v/>
      </c>
      <c r="N162" s="279" t="str">
        <f>IF(OR(C162="",I162=""),"",DANE!BB139)</f>
        <v/>
      </c>
      <c r="O162" s="280" t="str">
        <f>IF(OR(C162="",I162=""),"",DANE!AJ139)</f>
        <v/>
      </c>
      <c r="P162" s="277" t="str">
        <f>IF(OR(C162="",I162=""),"",DANE!CF139)</f>
        <v/>
      </c>
      <c r="Q162" s="281" t="str">
        <f>IF(C162="","",DANE!G139)</f>
        <v/>
      </c>
      <c r="R162" s="284">
        <f>IF(C162="",0,IF(AND(F162=DANE!$A$30,Q162&gt;0),DANE!AB139,))</f>
        <v>0</v>
      </c>
      <c r="S162" s="272" t="str">
        <f>DANE!L139</f>
        <v/>
      </c>
      <c r="T162" s="64" t="str">
        <f>IF(OR(C162="",D162&lt;&gt;DANE!$A$39,Q162=0),"",IF(AND(F162=$F$8,D162=DANE!$A$39),$T$19,IF(AND(F162=$F$11,D162=DANE!$A$39),$T$22,IF(AND(F162=$F$12,D162=DANE!$A$39),$T$23,$T$24))))</f>
        <v/>
      </c>
      <c r="U162" s="64" t="str">
        <f>IF(OR(C162="",D162&lt;&gt;DANE!$A$40,Q162=0),"",IF(AND(F162=$F$8,D162=DANE!$A$40),$U$19,IF(AND(F162=$F$11,D162=DANE!$A$40),$U$22,IF(AND(F162=$F$12,D162=DANE!$A$40),$U$23,$U$24))))</f>
        <v/>
      </c>
      <c r="V162" s="64" t="str">
        <f>IF(OR(C162="",D162&lt;&gt;DANE!$A$41,Q162=0),"",IF(AND(F162=$F$8,D162=DANE!$A$41),$V$19,IF(AND(F162=$F$11,D162=DANE!$A$41),$V$22,IF(AND(F162=$F$12,D162=DANE!$A$41),$V$23,$V$24))))</f>
        <v/>
      </c>
      <c r="W162" s="64" t="str">
        <f>IF(OR(C162="",D162&lt;&gt;DANE!$A$42,Q162=0),"",IF(AND(F162=$F$8,D162=DANE!$A$42),$W$19,IF(AND(F162=$F$11,D162=DANE!$A$42),$W$22,IF(AND(F162=$F$12,D162=DANE!$A$42),$W$23,$W$24))))</f>
        <v/>
      </c>
    </row>
    <row r="163" spans="1:23" x14ac:dyDescent="0.2">
      <c r="A163" s="18" t="str">
        <f t="shared" si="22"/>
        <v/>
      </c>
      <c r="B163" s="261" t="str">
        <f>IF(C163="","",DANE!C140)</f>
        <v/>
      </c>
      <c r="C163" s="271" t="str">
        <f>IF(DANE!D140="żż","",DANE!D140)</f>
        <v/>
      </c>
      <c r="D163" s="271" t="str">
        <f>IF(C163="","",DANE!W140)</f>
        <v/>
      </c>
      <c r="E163" s="271" t="str">
        <f>IF(C163="","",DANE!Y140)</f>
        <v/>
      </c>
      <c r="F163" s="272" t="str">
        <f>IF(C163="","",DANE!R140)</f>
        <v/>
      </c>
      <c r="G163" s="273" t="str">
        <f>IF(C163="","",IF(AND(DANE!S140="",DANE!T140="",DANE!U140="",DANE!V140=""),DANE!P140/DANE!Q140,IF(AND(DANE!T140&lt;=$Q$31,DANE!V140&gt;$Q$31+1),DANE!P140/DANE!Q140,IF(AND(DANE!T140&lt;=$Q$31,DANE!V140=$Q$31+1),DANE!F140/12*DANE!P140/DANE!Q140,IF(AND(DANE!T140=$Q$31+1,DANE!V140&gt;$Q$31+1),DANE!E140/12*(DANE!P140/DANE!Q140),IF(AND(DANE!T140=$Q$31+1,DANE!V140=$Q$31+1),(DANE!F140-DANE!E140+1)/12*(DANE!P140/DANE!Q140),0))))))</f>
        <v/>
      </c>
      <c r="H163" s="229" t="str">
        <f>IF(OR(C163="",I163=""),"",VLOOKUP(DANE!AD140,DANE!$A$17:$B$28,2,0))</f>
        <v/>
      </c>
      <c r="I163" s="274" t="str">
        <f>IF(OR(C163="",F163=DANE!$A$33,F163=DANE!$A$34,F163=DANE!$A$35,F163=DANE!$A$36),"",ROUND(G163*VLOOKUP(E163,'stawki wynagrodzeń'!$I$4:$O$17,HLOOKUP(D163,'stawki wynagrodzeń'!$D$4:$G$5,2,FALSE),FALSE),2))</f>
        <v/>
      </c>
      <c r="J163" s="275" t="str">
        <f>IF(OR(C163="",I163=""),"",DANE!AC140)</f>
        <v/>
      </c>
      <c r="K163" s="276" t="str">
        <f t="shared" si="23"/>
        <v/>
      </c>
      <c r="L163" s="277" t="str">
        <f t="shared" si="24"/>
        <v/>
      </c>
      <c r="M163" s="278" t="str">
        <f t="shared" si="25"/>
        <v/>
      </c>
      <c r="N163" s="279" t="str">
        <f>IF(OR(C163="",I163=""),"",DANE!BB140)</f>
        <v/>
      </c>
      <c r="O163" s="280" t="str">
        <f>IF(OR(C163="",I163=""),"",DANE!AJ140)</f>
        <v/>
      </c>
      <c r="P163" s="277" t="str">
        <f>IF(OR(C163="",I163=""),"",DANE!CF140)</f>
        <v/>
      </c>
      <c r="Q163" s="281" t="str">
        <f>IF(C163="","",DANE!G140)</f>
        <v/>
      </c>
      <c r="R163" s="284">
        <f>IF(C163="",0,IF(AND(F163=DANE!$A$30,Q163&gt;0),DANE!AB140,))</f>
        <v>0</v>
      </c>
      <c r="S163" s="272" t="str">
        <f>DANE!L140</f>
        <v/>
      </c>
      <c r="T163" s="64" t="str">
        <f>IF(OR(C163="",D163&lt;&gt;DANE!$A$39,Q163=0),"",IF(AND(F163=$F$8,D163=DANE!$A$39),$T$19,IF(AND(F163=$F$11,D163=DANE!$A$39),$T$22,IF(AND(F163=$F$12,D163=DANE!$A$39),$T$23,$T$24))))</f>
        <v/>
      </c>
      <c r="U163" s="64" t="str">
        <f>IF(OR(C163="",D163&lt;&gt;DANE!$A$40,Q163=0),"",IF(AND(F163=$F$8,D163=DANE!$A$40),$U$19,IF(AND(F163=$F$11,D163=DANE!$A$40),$U$22,IF(AND(F163=$F$12,D163=DANE!$A$40),$U$23,$U$24))))</f>
        <v/>
      </c>
      <c r="V163" s="64" t="str">
        <f>IF(OR(C163="",D163&lt;&gt;DANE!$A$41,Q163=0),"",IF(AND(F163=$F$8,D163=DANE!$A$41),$V$19,IF(AND(F163=$F$11,D163=DANE!$A$41),$V$22,IF(AND(F163=$F$12,D163=DANE!$A$41),$V$23,$V$24))))</f>
        <v/>
      </c>
      <c r="W163" s="64" t="str">
        <f>IF(OR(C163="",D163&lt;&gt;DANE!$A$42,Q163=0),"",IF(AND(F163=$F$8,D163=DANE!$A$42),$W$19,IF(AND(F163=$F$11,D163=DANE!$A$42),$W$22,IF(AND(F163=$F$12,D163=DANE!$A$42),$W$23,$W$24))))</f>
        <v/>
      </c>
    </row>
    <row r="164" spans="1:23" x14ac:dyDescent="0.2">
      <c r="A164" s="18" t="str">
        <f t="shared" si="22"/>
        <v/>
      </c>
      <c r="B164" s="261" t="str">
        <f>IF(C164="","",DANE!C141)</f>
        <v/>
      </c>
      <c r="C164" s="271" t="str">
        <f>IF(DANE!D141="żż","",DANE!D141)</f>
        <v/>
      </c>
      <c r="D164" s="271" t="str">
        <f>IF(C164="","",DANE!W141)</f>
        <v/>
      </c>
      <c r="E164" s="271" t="str">
        <f>IF(C164="","",DANE!Y141)</f>
        <v/>
      </c>
      <c r="F164" s="272" t="str">
        <f>IF(C164="","",DANE!R141)</f>
        <v/>
      </c>
      <c r="G164" s="273" t="str">
        <f>IF(C164="","",IF(AND(DANE!S141="",DANE!T141="",DANE!U141="",DANE!V141=""),DANE!P141/DANE!Q141,IF(AND(DANE!T141&lt;=$Q$31,DANE!V141&gt;$Q$31+1),DANE!P141/DANE!Q141,IF(AND(DANE!T141&lt;=$Q$31,DANE!V141=$Q$31+1),DANE!F141/12*DANE!P141/DANE!Q141,IF(AND(DANE!T141=$Q$31+1,DANE!V141&gt;$Q$31+1),DANE!E141/12*(DANE!P141/DANE!Q141),IF(AND(DANE!T141=$Q$31+1,DANE!V141=$Q$31+1),(DANE!F141-DANE!E141+1)/12*(DANE!P141/DANE!Q141),0))))))</f>
        <v/>
      </c>
      <c r="H164" s="229" t="str">
        <f>IF(OR(C164="",I164=""),"",VLOOKUP(DANE!AD141,DANE!$A$17:$B$28,2,0))</f>
        <v/>
      </c>
      <c r="I164" s="274" t="str">
        <f>IF(OR(C164="",F164=DANE!$A$33,F164=DANE!$A$34,F164=DANE!$A$35,F164=DANE!$A$36),"",ROUND(G164*VLOOKUP(E164,'stawki wynagrodzeń'!$I$4:$O$17,HLOOKUP(D164,'stawki wynagrodzeń'!$D$4:$G$5,2,FALSE),FALSE),2))</f>
        <v/>
      </c>
      <c r="J164" s="275" t="str">
        <f>IF(OR(C164="",I164=""),"",DANE!AC141)</f>
        <v/>
      </c>
      <c r="K164" s="276" t="str">
        <f t="shared" si="23"/>
        <v/>
      </c>
      <c r="L164" s="277" t="str">
        <f t="shared" si="24"/>
        <v/>
      </c>
      <c r="M164" s="278" t="str">
        <f t="shared" si="25"/>
        <v/>
      </c>
      <c r="N164" s="279" t="str">
        <f>IF(OR(C164="",I164=""),"",DANE!BB141)</f>
        <v/>
      </c>
      <c r="O164" s="280" t="str">
        <f>IF(OR(C164="",I164=""),"",DANE!AJ141)</f>
        <v/>
      </c>
      <c r="P164" s="277" t="str">
        <f>IF(OR(C164="",I164=""),"",DANE!CF141)</f>
        <v/>
      </c>
      <c r="Q164" s="281" t="str">
        <f>IF(C164="","",DANE!G141)</f>
        <v/>
      </c>
      <c r="R164" s="284">
        <f>IF(C164="",0,IF(AND(F164=DANE!$A$30,Q164&gt;0),DANE!AB141,))</f>
        <v>0</v>
      </c>
      <c r="S164" s="272" t="str">
        <f>DANE!L141</f>
        <v/>
      </c>
      <c r="T164" s="64" t="str">
        <f>IF(OR(C164="",D164&lt;&gt;DANE!$A$39,Q164=0),"",IF(AND(F164=$F$8,D164=DANE!$A$39),$T$19,IF(AND(F164=$F$11,D164=DANE!$A$39),$T$22,IF(AND(F164=$F$12,D164=DANE!$A$39),$T$23,$T$24))))</f>
        <v/>
      </c>
      <c r="U164" s="64" t="str">
        <f>IF(OR(C164="",D164&lt;&gt;DANE!$A$40,Q164=0),"",IF(AND(F164=$F$8,D164=DANE!$A$40),$U$19,IF(AND(F164=$F$11,D164=DANE!$A$40),$U$22,IF(AND(F164=$F$12,D164=DANE!$A$40),$U$23,$U$24))))</f>
        <v/>
      </c>
      <c r="V164" s="64" t="str">
        <f>IF(OR(C164="",D164&lt;&gt;DANE!$A$41,Q164=0),"",IF(AND(F164=$F$8,D164=DANE!$A$41),$V$19,IF(AND(F164=$F$11,D164=DANE!$A$41),$V$22,IF(AND(F164=$F$12,D164=DANE!$A$41),$V$23,$V$24))))</f>
        <v/>
      </c>
      <c r="W164" s="64" t="str">
        <f>IF(OR(C164="",D164&lt;&gt;DANE!$A$42,Q164=0),"",IF(AND(F164=$F$8,D164=DANE!$A$42),$W$19,IF(AND(F164=$F$11,D164=DANE!$A$42),$W$22,IF(AND(F164=$F$12,D164=DANE!$A$42),$W$23,$W$24))))</f>
        <v/>
      </c>
    </row>
    <row r="165" spans="1:23" x14ac:dyDescent="0.2">
      <c r="A165" s="18" t="str">
        <f t="shared" si="22"/>
        <v/>
      </c>
      <c r="B165" s="261" t="str">
        <f>IF(C165="","",DANE!C142)</f>
        <v/>
      </c>
      <c r="C165" s="271" t="str">
        <f>IF(DANE!D142="żż","",DANE!D142)</f>
        <v/>
      </c>
      <c r="D165" s="271" t="str">
        <f>IF(C165="","",DANE!W142)</f>
        <v/>
      </c>
      <c r="E165" s="271" t="str">
        <f>IF(C165="","",DANE!Y142)</f>
        <v/>
      </c>
      <c r="F165" s="272" t="str">
        <f>IF(C165="","",DANE!R142)</f>
        <v/>
      </c>
      <c r="G165" s="273" t="str">
        <f>IF(C165="","",IF(AND(DANE!S142="",DANE!T142="",DANE!U142="",DANE!V142=""),DANE!P142/DANE!Q142,IF(AND(DANE!T142&lt;=$Q$31,DANE!V142&gt;$Q$31+1),DANE!P142/DANE!Q142,IF(AND(DANE!T142&lt;=$Q$31,DANE!V142=$Q$31+1),DANE!F142/12*DANE!P142/DANE!Q142,IF(AND(DANE!T142=$Q$31+1,DANE!V142&gt;$Q$31+1),DANE!E142/12*(DANE!P142/DANE!Q142),IF(AND(DANE!T142=$Q$31+1,DANE!V142=$Q$31+1),(DANE!F142-DANE!E142+1)/12*(DANE!P142/DANE!Q142),0))))))</f>
        <v/>
      </c>
      <c r="H165" s="229" t="str">
        <f>IF(OR(C165="",I165=""),"",VLOOKUP(DANE!AD142,DANE!$A$17:$B$28,2,0))</f>
        <v/>
      </c>
      <c r="I165" s="274" t="str">
        <f>IF(OR(C165="",F165=DANE!$A$33,F165=DANE!$A$34,F165=DANE!$A$35,F165=DANE!$A$36),"",ROUND(G165*VLOOKUP(E165,'stawki wynagrodzeń'!$I$4:$O$17,HLOOKUP(D165,'stawki wynagrodzeń'!$D$4:$G$5,2,FALSE),FALSE),2))</f>
        <v/>
      </c>
      <c r="J165" s="275" t="str">
        <f>IF(OR(C165="",I165=""),"",DANE!AC142)</f>
        <v/>
      </c>
      <c r="K165" s="276" t="str">
        <f t="shared" si="23"/>
        <v/>
      </c>
      <c r="L165" s="277" t="str">
        <f t="shared" si="24"/>
        <v/>
      </c>
      <c r="M165" s="278" t="str">
        <f t="shared" si="25"/>
        <v/>
      </c>
      <c r="N165" s="279" t="str">
        <f>IF(OR(C165="",I165=""),"",DANE!BB142)</f>
        <v/>
      </c>
      <c r="O165" s="280" t="str">
        <f>IF(OR(C165="",I165=""),"",DANE!AJ142)</f>
        <v/>
      </c>
      <c r="P165" s="277" t="str">
        <f>IF(OR(C165="",I165=""),"",DANE!CF142)</f>
        <v/>
      </c>
      <c r="Q165" s="281" t="str">
        <f>IF(C165="","",DANE!G142)</f>
        <v/>
      </c>
      <c r="R165" s="284">
        <f>IF(C165="",0,IF(AND(F165=DANE!$A$30,Q165&gt;0),DANE!AB142,))</f>
        <v>0</v>
      </c>
      <c r="S165" s="272" t="str">
        <f>DANE!L142</f>
        <v/>
      </c>
      <c r="T165" s="64" t="str">
        <f>IF(OR(C165="",D165&lt;&gt;DANE!$A$39,Q165=0),"",IF(AND(F165=$F$8,D165=DANE!$A$39),$T$19,IF(AND(F165=$F$11,D165=DANE!$A$39),$T$22,IF(AND(F165=$F$12,D165=DANE!$A$39),$T$23,$T$24))))</f>
        <v/>
      </c>
      <c r="U165" s="64" t="str">
        <f>IF(OR(C165="",D165&lt;&gt;DANE!$A$40,Q165=0),"",IF(AND(F165=$F$8,D165=DANE!$A$40),$U$19,IF(AND(F165=$F$11,D165=DANE!$A$40),$U$22,IF(AND(F165=$F$12,D165=DANE!$A$40),$U$23,$U$24))))</f>
        <v/>
      </c>
      <c r="V165" s="64" t="str">
        <f>IF(OR(C165="",D165&lt;&gt;DANE!$A$41,Q165=0),"",IF(AND(F165=$F$8,D165=DANE!$A$41),$V$19,IF(AND(F165=$F$11,D165=DANE!$A$41),$V$22,IF(AND(F165=$F$12,D165=DANE!$A$41),$V$23,$V$24))))</f>
        <v/>
      </c>
      <c r="W165" s="64" t="str">
        <f>IF(OR(C165="",D165&lt;&gt;DANE!$A$42,Q165=0),"",IF(AND(F165=$F$8,D165=DANE!$A$42),$W$19,IF(AND(F165=$F$11,D165=DANE!$A$42),$W$22,IF(AND(F165=$F$12,D165=DANE!$A$42),$W$23,$W$24))))</f>
        <v/>
      </c>
    </row>
    <row r="166" spans="1:23" x14ac:dyDescent="0.2">
      <c r="A166" s="18" t="str">
        <f t="shared" si="22"/>
        <v/>
      </c>
      <c r="B166" s="261" t="str">
        <f>IF(C166="","",DANE!C143)</f>
        <v/>
      </c>
      <c r="C166" s="271" t="str">
        <f>IF(DANE!D143="żż","",DANE!D143)</f>
        <v/>
      </c>
      <c r="D166" s="271" t="str">
        <f>IF(C166="","",DANE!W143)</f>
        <v/>
      </c>
      <c r="E166" s="271" t="str">
        <f>IF(C166="","",DANE!Y143)</f>
        <v/>
      </c>
      <c r="F166" s="272" t="str">
        <f>IF(C166="","",DANE!R143)</f>
        <v/>
      </c>
      <c r="G166" s="273" t="str">
        <f>IF(C166="","",IF(AND(DANE!S143="",DANE!T143="",DANE!U143="",DANE!V143=""),DANE!P143/DANE!Q143,IF(AND(DANE!T143&lt;=$Q$31,DANE!V143&gt;$Q$31+1),DANE!P143/DANE!Q143,IF(AND(DANE!T143&lt;=$Q$31,DANE!V143=$Q$31+1),DANE!F143/12*DANE!P143/DANE!Q143,IF(AND(DANE!T143=$Q$31+1,DANE!V143&gt;$Q$31+1),DANE!E143/12*(DANE!P143/DANE!Q143),IF(AND(DANE!T143=$Q$31+1,DANE!V143=$Q$31+1),(DANE!F143-DANE!E143+1)/12*(DANE!P143/DANE!Q143),0))))))</f>
        <v/>
      </c>
      <c r="H166" s="229" t="str">
        <f>IF(OR(C166="",I166=""),"",VLOOKUP(DANE!AD143,DANE!$A$17:$B$28,2,0))</f>
        <v/>
      </c>
      <c r="I166" s="274" t="str">
        <f>IF(OR(C166="",F166=DANE!$A$33,F166=DANE!$A$34,F166=DANE!$A$35,F166=DANE!$A$36),"",ROUND(G166*VLOOKUP(E166,'stawki wynagrodzeń'!$I$4:$O$17,HLOOKUP(D166,'stawki wynagrodzeń'!$D$4:$G$5,2,FALSE),FALSE),2))</f>
        <v/>
      </c>
      <c r="J166" s="275" t="str">
        <f>IF(OR(C166="",I166=""),"",DANE!AC143)</f>
        <v/>
      </c>
      <c r="K166" s="276" t="str">
        <f t="shared" si="23"/>
        <v/>
      </c>
      <c r="L166" s="277" t="str">
        <f t="shared" si="24"/>
        <v/>
      </c>
      <c r="M166" s="278" t="str">
        <f t="shared" si="25"/>
        <v/>
      </c>
      <c r="N166" s="279" t="str">
        <f>IF(OR(C166="",I166=""),"",DANE!BB143)</f>
        <v/>
      </c>
      <c r="O166" s="280" t="str">
        <f>IF(OR(C166="",I166=""),"",DANE!AJ143)</f>
        <v/>
      </c>
      <c r="P166" s="277" t="str">
        <f>IF(OR(C166="",I166=""),"",DANE!CF143)</f>
        <v/>
      </c>
      <c r="Q166" s="281" t="str">
        <f>IF(C166="","",DANE!G143)</f>
        <v/>
      </c>
      <c r="R166" s="284">
        <f>IF(C166="",0,IF(AND(F166=DANE!$A$30,Q166&gt;0),DANE!AB143,))</f>
        <v>0</v>
      </c>
      <c r="S166" s="272" t="str">
        <f>DANE!L143</f>
        <v/>
      </c>
      <c r="T166" s="64" t="str">
        <f>IF(OR(C166="",D166&lt;&gt;DANE!$A$39,Q166=0),"",IF(AND(F166=$F$8,D166=DANE!$A$39),$T$19,IF(AND(F166=$F$11,D166=DANE!$A$39),$T$22,IF(AND(F166=$F$12,D166=DANE!$A$39),$T$23,$T$24))))</f>
        <v/>
      </c>
      <c r="U166" s="64" t="str">
        <f>IF(OR(C166="",D166&lt;&gt;DANE!$A$40,Q166=0),"",IF(AND(F166=$F$8,D166=DANE!$A$40),$U$19,IF(AND(F166=$F$11,D166=DANE!$A$40),$U$22,IF(AND(F166=$F$12,D166=DANE!$A$40),$U$23,$U$24))))</f>
        <v/>
      </c>
      <c r="V166" s="64" t="str">
        <f>IF(OR(C166="",D166&lt;&gt;DANE!$A$41,Q166=0),"",IF(AND(F166=$F$8,D166=DANE!$A$41),$V$19,IF(AND(F166=$F$11,D166=DANE!$A$41),$V$22,IF(AND(F166=$F$12,D166=DANE!$A$41),$V$23,$V$24))))</f>
        <v/>
      </c>
      <c r="W166" s="64" t="str">
        <f>IF(OR(C166="",D166&lt;&gt;DANE!$A$42,Q166=0),"",IF(AND(F166=$F$8,D166=DANE!$A$42),$W$19,IF(AND(F166=$F$11,D166=DANE!$A$42),$W$22,IF(AND(F166=$F$12,D166=DANE!$A$42),$W$23,$W$24))))</f>
        <v/>
      </c>
    </row>
    <row r="167" spans="1:23" x14ac:dyDescent="0.2">
      <c r="A167" s="18" t="str">
        <f t="shared" si="22"/>
        <v/>
      </c>
      <c r="B167" s="261" t="str">
        <f>IF(C167="","",DANE!C144)</f>
        <v/>
      </c>
      <c r="C167" s="271" t="str">
        <f>IF(DANE!D144="żż","",DANE!D144)</f>
        <v/>
      </c>
      <c r="D167" s="271" t="str">
        <f>IF(C167="","",DANE!W144)</f>
        <v/>
      </c>
      <c r="E167" s="271" t="str">
        <f>IF(C167="","",DANE!Y144)</f>
        <v/>
      </c>
      <c r="F167" s="272" t="str">
        <f>IF(C167="","",DANE!R144)</f>
        <v/>
      </c>
      <c r="G167" s="273" t="str">
        <f>IF(C167="","",IF(AND(DANE!S144="",DANE!T144="",DANE!U144="",DANE!V144=""),DANE!P144/DANE!Q144,IF(AND(DANE!T144&lt;=$Q$31,DANE!V144&gt;$Q$31+1),DANE!P144/DANE!Q144,IF(AND(DANE!T144&lt;=$Q$31,DANE!V144=$Q$31+1),DANE!F144/12*DANE!P144/DANE!Q144,IF(AND(DANE!T144=$Q$31+1,DANE!V144&gt;$Q$31+1),DANE!E144/12*(DANE!P144/DANE!Q144),IF(AND(DANE!T144=$Q$31+1,DANE!V144=$Q$31+1),(DANE!F144-DANE!E144+1)/12*(DANE!P144/DANE!Q144),0))))))</f>
        <v/>
      </c>
      <c r="H167" s="229" t="str">
        <f>IF(OR(C167="",I167=""),"",VLOOKUP(DANE!AD144,DANE!$A$17:$B$28,2,0))</f>
        <v/>
      </c>
      <c r="I167" s="274" t="str">
        <f>IF(OR(C167="",F167=DANE!$A$33,F167=DANE!$A$34,F167=DANE!$A$35,F167=DANE!$A$36),"",ROUND(G167*VLOOKUP(E167,'stawki wynagrodzeń'!$I$4:$O$17,HLOOKUP(D167,'stawki wynagrodzeń'!$D$4:$G$5,2,FALSE),FALSE),2))</f>
        <v/>
      </c>
      <c r="J167" s="275" t="str">
        <f>IF(OR(C167="",I167=""),"",DANE!AC144)</f>
        <v/>
      </c>
      <c r="K167" s="276" t="str">
        <f t="shared" si="23"/>
        <v/>
      </c>
      <c r="L167" s="277" t="str">
        <f t="shared" si="24"/>
        <v/>
      </c>
      <c r="M167" s="278" t="str">
        <f t="shared" si="25"/>
        <v/>
      </c>
      <c r="N167" s="279" t="str">
        <f>IF(OR(C167="",I167=""),"",DANE!BB144)</f>
        <v/>
      </c>
      <c r="O167" s="280" t="str">
        <f>IF(OR(C167="",I167=""),"",DANE!AJ144)</f>
        <v/>
      </c>
      <c r="P167" s="277" t="str">
        <f>IF(OR(C167="",I167=""),"",DANE!CF144)</f>
        <v/>
      </c>
      <c r="Q167" s="281" t="str">
        <f>IF(C167="","",DANE!G144)</f>
        <v/>
      </c>
      <c r="R167" s="284">
        <f>IF(C167="",0,IF(AND(F167=DANE!$A$30,Q167&gt;0),DANE!AB144,))</f>
        <v>0</v>
      </c>
      <c r="S167" s="272" t="str">
        <f>DANE!L144</f>
        <v/>
      </c>
      <c r="T167" s="64" t="str">
        <f>IF(OR(C167="",D167&lt;&gt;DANE!$A$39,Q167=0),"",IF(AND(F167=$F$8,D167=DANE!$A$39),$T$19,IF(AND(F167=$F$11,D167=DANE!$A$39),$T$22,IF(AND(F167=$F$12,D167=DANE!$A$39),$T$23,$T$24))))</f>
        <v/>
      </c>
      <c r="U167" s="64" t="str">
        <f>IF(OR(C167="",D167&lt;&gt;DANE!$A$40,Q167=0),"",IF(AND(F167=$F$8,D167=DANE!$A$40),$U$19,IF(AND(F167=$F$11,D167=DANE!$A$40),$U$22,IF(AND(F167=$F$12,D167=DANE!$A$40),$U$23,$U$24))))</f>
        <v/>
      </c>
      <c r="V167" s="64" t="str">
        <f>IF(OR(C167="",D167&lt;&gt;DANE!$A$41,Q167=0),"",IF(AND(F167=$F$8,D167=DANE!$A$41),$V$19,IF(AND(F167=$F$11,D167=DANE!$A$41),$V$22,IF(AND(F167=$F$12,D167=DANE!$A$41),$V$23,$V$24))))</f>
        <v/>
      </c>
      <c r="W167" s="64" t="str">
        <f>IF(OR(C167="",D167&lt;&gt;DANE!$A$42,Q167=0),"",IF(AND(F167=$F$8,D167=DANE!$A$42),$W$19,IF(AND(F167=$F$11,D167=DANE!$A$42),$W$22,IF(AND(F167=$F$12,D167=DANE!$A$42),$W$23,$W$24))))</f>
        <v/>
      </c>
    </row>
    <row r="168" spans="1:23" x14ac:dyDescent="0.2">
      <c r="A168" s="18" t="str">
        <f t="shared" si="22"/>
        <v/>
      </c>
      <c r="B168" s="261" t="str">
        <f>IF(C168="","",DANE!C145)</f>
        <v/>
      </c>
      <c r="C168" s="271" t="str">
        <f>IF(DANE!D145="żż","",DANE!D145)</f>
        <v/>
      </c>
      <c r="D168" s="271" t="str">
        <f>IF(C168="","",DANE!W145)</f>
        <v/>
      </c>
      <c r="E168" s="271" t="str">
        <f>IF(C168="","",DANE!Y145)</f>
        <v/>
      </c>
      <c r="F168" s="272" t="str">
        <f>IF(C168="","",DANE!R145)</f>
        <v/>
      </c>
      <c r="G168" s="273" t="str">
        <f>IF(C168="","",IF(AND(DANE!S145="",DANE!T145="",DANE!U145="",DANE!V145=""),DANE!P145/DANE!Q145,IF(AND(DANE!T145&lt;=$Q$31,DANE!V145&gt;$Q$31+1),DANE!P145/DANE!Q145,IF(AND(DANE!T145&lt;=$Q$31,DANE!V145=$Q$31+1),DANE!F145/12*DANE!P145/DANE!Q145,IF(AND(DANE!T145=$Q$31+1,DANE!V145&gt;$Q$31+1),DANE!E145/12*(DANE!P145/DANE!Q145),IF(AND(DANE!T145=$Q$31+1,DANE!V145=$Q$31+1),(DANE!F145-DANE!E145+1)/12*(DANE!P145/DANE!Q145),0))))))</f>
        <v/>
      </c>
      <c r="H168" s="229" t="str">
        <f>IF(OR(C168="",I168=""),"",VLOOKUP(DANE!AD145,DANE!$A$17:$B$28,2,0))</f>
        <v/>
      </c>
      <c r="I168" s="274" t="str">
        <f>IF(OR(C168="",F168=DANE!$A$33,F168=DANE!$A$34,F168=DANE!$A$35,F168=DANE!$A$36),"",ROUND(G168*VLOOKUP(E168,'stawki wynagrodzeń'!$I$4:$O$17,HLOOKUP(D168,'stawki wynagrodzeń'!$D$4:$G$5,2,FALSE),FALSE),2))</f>
        <v/>
      </c>
      <c r="J168" s="275" t="str">
        <f>IF(OR(C168="",I168=""),"",DANE!AC145)</f>
        <v/>
      </c>
      <c r="K168" s="276" t="str">
        <f t="shared" si="23"/>
        <v/>
      </c>
      <c r="L168" s="277" t="str">
        <f t="shared" si="24"/>
        <v/>
      </c>
      <c r="M168" s="278" t="str">
        <f t="shared" si="25"/>
        <v/>
      </c>
      <c r="N168" s="279" t="str">
        <f>IF(OR(C168="",I168=""),"",DANE!BB145)</f>
        <v/>
      </c>
      <c r="O168" s="280" t="str">
        <f>IF(OR(C168="",I168=""),"",DANE!AJ145)</f>
        <v/>
      </c>
      <c r="P168" s="277" t="str">
        <f>IF(OR(C168="",I168=""),"",DANE!CF145)</f>
        <v/>
      </c>
      <c r="Q168" s="281" t="str">
        <f>IF(C168="","",DANE!G145)</f>
        <v/>
      </c>
      <c r="R168" s="284">
        <f>IF(C168="",0,IF(AND(F168=DANE!$A$30,Q168&gt;0),DANE!AB145,))</f>
        <v>0</v>
      </c>
      <c r="S168" s="272" t="str">
        <f>DANE!L145</f>
        <v/>
      </c>
      <c r="T168" s="64" t="str">
        <f>IF(OR(C168="",D168&lt;&gt;DANE!$A$39,Q168=0),"",IF(AND(F168=$F$8,D168=DANE!$A$39),$T$19,IF(AND(F168=$F$11,D168=DANE!$A$39),$T$22,IF(AND(F168=$F$12,D168=DANE!$A$39),$T$23,$T$24))))</f>
        <v/>
      </c>
      <c r="U168" s="64" t="str">
        <f>IF(OR(C168="",D168&lt;&gt;DANE!$A$40,Q168=0),"",IF(AND(F168=$F$8,D168=DANE!$A$40),$U$19,IF(AND(F168=$F$11,D168=DANE!$A$40),$U$22,IF(AND(F168=$F$12,D168=DANE!$A$40),$U$23,$U$24))))</f>
        <v/>
      </c>
      <c r="V168" s="64" t="str">
        <f>IF(OR(C168="",D168&lt;&gt;DANE!$A$41,Q168=0),"",IF(AND(F168=$F$8,D168=DANE!$A$41),$V$19,IF(AND(F168=$F$11,D168=DANE!$A$41),$V$22,IF(AND(F168=$F$12,D168=DANE!$A$41),$V$23,$V$24))))</f>
        <v/>
      </c>
      <c r="W168" s="64" t="str">
        <f>IF(OR(C168="",D168&lt;&gt;DANE!$A$42,Q168=0),"",IF(AND(F168=$F$8,D168=DANE!$A$42),$W$19,IF(AND(F168=$F$11,D168=DANE!$A$42),$W$22,IF(AND(F168=$F$12,D168=DANE!$A$42),$W$23,$W$24))))</f>
        <v/>
      </c>
    </row>
    <row r="169" spans="1:23" x14ac:dyDescent="0.2">
      <c r="A169" s="18" t="str">
        <f t="shared" si="22"/>
        <v/>
      </c>
      <c r="B169" s="261" t="str">
        <f>IF(C169="","",DANE!C146)</f>
        <v/>
      </c>
      <c r="C169" s="271" t="str">
        <f>IF(DANE!D146="żż","",DANE!D146)</f>
        <v/>
      </c>
      <c r="D169" s="271" t="str">
        <f>IF(C169="","",DANE!W146)</f>
        <v/>
      </c>
      <c r="E169" s="271" t="str">
        <f>IF(C169="","",DANE!Y146)</f>
        <v/>
      </c>
      <c r="F169" s="272" t="str">
        <f>IF(C169="","",DANE!R146)</f>
        <v/>
      </c>
      <c r="G169" s="273" t="str">
        <f>IF(C169="","",IF(AND(DANE!S146="",DANE!T146="",DANE!U146="",DANE!V146=""),DANE!P146/DANE!Q146,IF(AND(DANE!T146&lt;=$Q$31,DANE!V146&gt;$Q$31+1),DANE!P146/DANE!Q146,IF(AND(DANE!T146&lt;=$Q$31,DANE!V146=$Q$31+1),DANE!F146/12*DANE!P146/DANE!Q146,IF(AND(DANE!T146=$Q$31+1,DANE!V146&gt;$Q$31+1),DANE!E146/12*(DANE!P146/DANE!Q146),IF(AND(DANE!T146=$Q$31+1,DANE!V146=$Q$31+1),(DANE!F146-DANE!E146+1)/12*(DANE!P146/DANE!Q146),0))))))</f>
        <v/>
      </c>
      <c r="H169" s="229" t="str">
        <f>IF(OR(C169="",I169=""),"",VLOOKUP(DANE!AD146,DANE!$A$17:$B$28,2,0))</f>
        <v/>
      </c>
      <c r="I169" s="274" t="str">
        <f>IF(OR(C169="",F169=DANE!$A$33,F169=DANE!$A$34,F169=DANE!$A$35,F169=DANE!$A$36),"",ROUND(G169*VLOOKUP(E169,'stawki wynagrodzeń'!$I$4:$O$17,HLOOKUP(D169,'stawki wynagrodzeń'!$D$4:$G$5,2,FALSE),FALSE),2))</f>
        <v/>
      </c>
      <c r="J169" s="275" t="str">
        <f>IF(OR(C169="",I169=""),"",DANE!AC146)</f>
        <v/>
      </c>
      <c r="K169" s="276" t="str">
        <f t="shared" si="23"/>
        <v/>
      </c>
      <c r="L169" s="277" t="str">
        <f t="shared" si="24"/>
        <v/>
      </c>
      <c r="M169" s="278" t="str">
        <f t="shared" si="25"/>
        <v/>
      </c>
      <c r="N169" s="279" t="str">
        <f>IF(OR(C169="",I169=""),"",DANE!BB146)</f>
        <v/>
      </c>
      <c r="O169" s="280" t="str">
        <f>IF(OR(C169="",I169=""),"",DANE!AJ146)</f>
        <v/>
      </c>
      <c r="P169" s="277" t="str">
        <f>IF(OR(C169="",I169=""),"",DANE!CF146)</f>
        <v/>
      </c>
      <c r="Q169" s="281" t="str">
        <f>IF(C169="","",DANE!G146)</f>
        <v/>
      </c>
      <c r="R169" s="284">
        <f>IF(C169="",0,IF(AND(F169=DANE!$A$30,Q169&gt;0),DANE!AB146,))</f>
        <v>0</v>
      </c>
      <c r="S169" s="272" t="str">
        <f>DANE!L146</f>
        <v/>
      </c>
      <c r="T169" s="64" t="str">
        <f>IF(OR(C169="",D169&lt;&gt;DANE!$A$39,Q169=0),"",IF(AND(F169=$F$8,D169=DANE!$A$39),$T$19,IF(AND(F169=$F$11,D169=DANE!$A$39),$T$22,IF(AND(F169=$F$12,D169=DANE!$A$39),$T$23,$T$24))))</f>
        <v/>
      </c>
      <c r="U169" s="64" t="str">
        <f>IF(OR(C169="",D169&lt;&gt;DANE!$A$40,Q169=0),"",IF(AND(F169=$F$8,D169=DANE!$A$40),$U$19,IF(AND(F169=$F$11,D169=DANE!$A$40),$U$22,IF(AND(F169=$F$12,D169=DANE!$A$40),$U$23,$U$24))))</f>
        <v/>
      </c>
      <c r="V169" s="64" t="str">
        <f>IF(OR(C169="",D169&lt;&gt;DANE!$A$41,Q169=0),"",IF(AND(F169=$F$8,D169=DANE!$A$41),$V$19,IF(AND(F169=$F$11,D169=DANE!$A$41),$V$22,IF(AND(F169=$F$12,D169=DANE!$A$41),$V$23,$V$24))))</f>
        <v/>
      </c>
      <c r="W169" s="64" t="str">
        <f>IF(OR(C169="",D169&lt;&gt;DANE!$A$42,Q169=0),"",IF(AND(F169=$F$8,D169=DANE!$A$42),$W$19,IF(AND(F169=$F$11,D169=DANE!$A$42),$W$22,IF(AND(F169=$F$12,D169=DANE!$A$42),$W$23,$W$24))))</f>
        <v/>
      </c>
    </row>
    <row r="170" spans="1:23" x14ac:dyDescent="0.2">
      <c r="A170" s="18" t="str">
        <f t="shared" si="22"/>
        <v/>
      </c>
      <c r="B170" s="261" t="str">
        <f>IF(C170="","",DANE!C147)</f>
        <v/>
      </c>
      <c r="C170" s="271" t="str">
        <f>IF(DANE!D147="żż","",DANE!D147)</f>
        <v/>
      </c>
      <c r="D170" s="271" t="str">
        <f>IF(C170="","",DANE!W147)</f>
        <v/>
      </c>
      <c r="E170" s="271" t="str">
        <f>IF(C170="","",DANE!Y147)</f>
        <v/>
      </c>
      <c r="F170" s="272" t="str">
        <f>IF(C170="","",DANE!R147)</f>
        <v/>
      </c>
      <c r="G170" s="273" t="str">
        <f>IF(C170="","",IF(AND(DANE!S147="",DANE!T147="",DANE!U147="",DANE!V147=""),DANE!P147/DANE!Q147,IF(AND(DANE!T147&lt;=$Q$31,DANE!V147&gt;$Q$31+1),DANE!P147/DANE!Q147,IF(AND(DANE!T147&lt;=$Q$31,DANE!V147=$Q$31+1),DANE!F147/12*DANE!P147/DANE!Q147,IF(AND(DANE!T147=$Q$31+1,DANE!V147&gt;$Q$31+1),DANE!E147/12*(DANE!P147/DANE!Q147),IF(AND(DANE!T147=$Q$31+1,DANE!V147=$Q$31+1),(DANE!F147-DANE!E147+1)/12*(DANE!P147/DANE!Q147),0))))))</f>
        <v/>
      </c>
      <c r="H170" s="229" t="str">
        <f>IF(OR(C170="",I170=""),"",VLOOKUP(DANE!AD147,DANE!$A$17:$B$28,2,0))</f>
        <v/>
      </c>
      <c r="I170" s="274" t="str">
        <f>IF(OR(C170="",F170=DANE!$A$33,F170=DANE!$A$34,F170=DANE!$A$35,F170=DANE!$A$36),"",ROUND(G170*VLOOKUP(E170,'stawki wynagrodzeń'!$I$4:$O$17,HLOOKUP(D170,'stawki wynagrodzeń'!$D$4:$G$5,2,FALSE),FALSE),2))</f>
        <v/>
      </c>
      <c r="J170" s="275" t="str">
        <f>IF(OR(C170="",I170=""),"",DANE!AC147)</f>
        <v/>
      </c>
      <c r="K170" s="276" t="str">
        <f t="shared" si="23"/>
        <v/>
      </c>
      <c r="L170" s="277" t="str">
        <f t="shared" si="24"/>
        <v/>
      </c>
      <c r="M170" s="278" t="str">
        <f t="shared" si="25"/>
        <v/>
      </c>
      <c r="N170" s="279" t="str">
        <f>IF(OR(C170="",I170=""),"",DANE!BB147)</f>
        <v/>
      </c>
      <c r="O170" s="280" t="str">
        <f>IF(OR(C170="",I170=""),"",DANE!AJ147)</f>
        <v/>
      </c>
      <c r="P170" s="277" t="str">
        <f>IF(OR(C170="",I170=""),"",DANE!CF147)</f>
        <v/>
      </c>
      <c r="Q170" s="281" t="str">
        <f>IF(C170="","",DANE!G147)</f>
        <v/>
      </c>
      <c r="R170" s="284">
        <f>IF(C170="",0,IF(AND(F170=DANE!$A$30,Q170&gt;0),DANE!AB147,))</f>
        <v>0</v>
      </c>
      <c r="S170" s="272" t="str">
        <f>DANE!L147</f>
        <v/>
      </c>
      <c r="T170" s="64" t="str">
        <f>IF(OR(C170="",D170&lt;&gt;DANE!$A$39,Q170=0),"",IF(AND(F170=$F$8,D170=DANE!$A$39),$T$19,IF(AND(F170=$F$11,D170=DANE!$A$39),$T$22,IF(AND(F170=$F$12,D170=DANE!$A$39),$T$23,$T$24))))</f>
        <v/>
      </c>
      <c r="U170" s="64" t="str">
        <f>IF(OR(C170="",D170&lt;&gt;DANE!$A$40,Q170=0),"",IF(AND(F170=$F$8,D170=DANE!$A$40),$U$19,IF(AND(F170=$F$11,D170=DANE!$A$40),$U$22,IF(AND(F170=$F$12,D170=DANE!$A$40),$U$23,$U$24))))</f>
        <v/>
      </c>
      <c r="V170" s="64" t="str">
        <f>IF(OR(C170="",D170&lt;&gt;DANE!$A$41,Q170=0),"",IF(AND(F170=$F$8,D170=DANE!$A$41),$V$19,IF(AND(F170=$F$11,D170=DANE!$A$41),$V$22,IF(AND(F170=$F$12,D170=DANE!$A$41),$V$23,$V$24))))</f>
        <v/>
      </c>
      <c r="W170" s="64" t="str">
        <f>IF(OR(C170="",D170&lt;&gt;DANE!$A$42,Q170=0),"",IF(AND(F170=$F$8,D170=DANE!$A$42),$W$19,IF(AND(F170=$F$11,D170=DANE!$A$42),$W$22,IF(AND(F170=$F$12,D170=DANE!$A$42),$W$23,$W$24))))</f>
        <v/>
      </c>
    </row>
    <row r="171" spans="1:23" x14ac:dyDescent="0.2">
      <c r="A171" s="18" t="str">
        <f t="shared" si="22"/>
        <v/>
      </c>
      <c r="B171" s="261" t="str">
        <f>IF(C171="","",DANE!C148)</f>
        <v/>
      </c>
      <c r="C171" s="271" t="str">
        <f>IF(DANE!D148="żż","",DANE!D148)</f>
        <v/>
      </c>
      <c r="D171" s="271" t="str">
        <f>IF(C171="","",DANE!W148)</f>
        <v/>
      </c>
      <c r="E171" s="271" t="str">
        <f>IF(C171="","",DANE!Y148)</f>
        <v/>
      </c>
      <c r="F171" s="272" t="str">
        <f>IF(C171="","",DANE!R148)</f>
        <v/>
      </c>
      <c r="G171" s="273" t="str">
        <f>IF(C171="","",IF(AND(DANE!S148="",DANE!T148="",DANE!U148="",DANE!V148=""),DANE!P148/DANE!Q148,IF(AND(DANE!T148&lt;=$Q$31,DANE!V148&gt;$Q$31+1),DANE!P148/DANE!Q148,IF(AND(DANE!T148&lt;=$Q$31,DANE!V148=$Q$31+1),DANE!F148/12*DANE!P148/DANE!Q148,IF(AND(DANE!T148=$Q$31+1,DANE!V148&gt;$Q$31+1),DANE!E148/12*(DANE!P148/DANE!Q148),IF(AND(DANE!T148=$Q$31+1,DANE!V148=$Q$31+1),(DANE!F148-DANE!E148+1)/12*(DANE!P148/DANE!Q148),0))))))</f>
        <v/>
      </c>
      <c r="H171" s="229" t="str">
        <f>IF(OR(C171="",I171=""),"",VLOOKUP(DANE!AD148,DANE!$A$17:$B$28,2,0))</f>
        <v/>
      </c>
      <c r="I171" s="274" t="str">
        <f>IF(OR(C171="",F171=DANE!$A$33,F171=DANE!$A$34,F171=DANE!$A$35,F171=DANE!$A$36),"",ROUND(G171*VLOOKUP(E171,'stawki wynagrodzeń'!$I$4:$O$17,HLOOKUP(D171,'stawki wynagrodzeń'!$D$4:$G$5,2,FALSE),FALSE),2))</f>
        <v/>
      </c>
      <c r="J171" s="275" t="str">
        <f>IF(OR(C171="",I171=""),"",DANE!AC148)</f>
        <v/>
      </c>
      <c r="K171" s="276" t="str">
        <f t="shared" si="23"/>
        <v/>
      </c>
      <c r="L171" s="277" t="str">
        <f t="shared" si="24"/>
        <v/>
      </c>
      <c r="M171" s="278" t="str">
        <f t="shared" si="25"/>
        <v/>
      </c>
      <c r="N171" s="279" t="str">
        <f>IF(OR(C171="",I171=""),"",DANE!BB148)</f>
        <v/>
      </c>
      <c r="O171" s="280" t="str">
        <f>IF(OR(C171="",I171=""),"",DANE!AJ148)</f>
        <v/>
      </c>
      <c r="P171" s="277" t="str">
        <f>IF(OR(C171="",I171=""),"",DANE!CF148)</f>
        <v/>
      </c>
      <c r="Q171" s="281" t="str">
        <f>IF(C171="","",DANE!G148)</f>
        <v/>
      </c>
      <c r="R171" s="284">
        <f>IF(C171="",0,IF(AND(F171=DANE!$A$30,Q171&gt;0),DANE!AB148,))</f>
        <v>0</v>
      </c>
      <c r="S171" s="272" t="str">
        <f>DANE!L148</f>
        <v/>
      </c>
      <c r="T171" s="64" t="str">
        <f>IF(OR(C171="",D171&lt;&gt;DANE!$A$39,Q171=0),"",IF(AND(F171=$F$8,D171=DANE!$A$39),$T$19,IF(AND(F171=$F$11,D171=DANE!$A$39),$T$22,IF(AND(F171=$F$12,D171=DANE!$A$39),$T$23,$T$24))))</f>
        <v/>
      </c>
      <c r="U171" s="64" t="str">
        <f>IF(OR(C171="",D171&lt;&gt;DANE!$A$40,Q171=0),"",IF(AND(F171=$F$8,D171=DANE!$A$40),$U$19,IF(AND(F171=$F$11,D171=DANE!$A$40),$U$22,IF(AND(F171=$F$12,D171=DANE!$A$40),$U$23,$U$24))))</f>
        <v/>
      </c>
      <c r="V171" s="64" t="str">
        <f>IF(OR(C171="",D171&lt;&gt;DANE!$A$41,Q171=0),"",IF(AND(F171=$F$8,D171=DANE!$A$41),$V$19,IF(AND(F171=$F$11,D171=DANE!$A$41),$V$22,IF(AND(F171=$F$12,D171=DANE!$A$41),$V$23,$V$24))))</f>
        <v/>
      </c>
      <c r="W171" s="64" t="str">
        <f>IF(OR(C171="",D171&lt;&gt;DANE!$A$42,Q171=0),"",IF(AND(F171=$F$8,D171=DANE!$A$42),$W$19,IF(AND(F171=$F$11,D171=DANE!$A$42),$W$22,IF(AND(F171=$F$12,D171=DANE!$A$42),$W$23,$W$24))))</f>
        <v/>
      </c>
    </row>
    <row r="172" spans="1:23" x14ac:dyDescent="0.2">
      <c r="A172" s="18" t="str">
        <f t="shared" si="22"/>
        <v/>
      </c>
      <c r="B172" s="261" t="str">
        <f>IF(C172="","",DANE!C149)</f>
        <v/>
      </c>
      <c r="C172" s="271" t="str">
        <f>IF(DANE!D149="żż","",DANE!D149)</f>
        <v/>
      </c>
      <c r="D172" s="271" t="str">
        <f>IF(C172="","",DANE!W149)</f>
        <v/>
      </c>
      <c r="E172" s="271" t="str">
        <f>IF(C172="","",DANE!Y149)</f>
        <v/>
      </c>
      <c r="F172" s="272" t="str">
        <f>IF(C172="","",DANE!R149)</f>
        <v/>
      </c>
      <c r="G172" s="273" t="str">
        <f>IF(C172="","",IF(AND(DANE!S149="",DANE!T149="",DANE!U149="",DANE!V149=""),DANE!P149/DANE!Q149,IF(AND(DANE!T149&lt;=$Q$31,DANE!V149&gt;$Q$31+1),DANE!P149/DANE!Q149,IF(AND(DANE!T149&lt;=$Q$31,DANE!V149=$Q$31+1),DANE!F149/12*DANE!P149/DANE!Q149,IF(AND(DANE!T149=$Q$31+1,DANE!V149&gt;$Q$31+1),DANE!E149/12*(DANE!P149/DANE!Q149),IF(AND(DANE!T149=$Q$31+1,DANE!V149=$Q$31+1),(DANE!F149-DANE!E149+1)/12*(DANE!P149/DANE!Q149),0))))))</f>
        <v/>
      </c>
      <c r="H172" s="229" t="str">
        <f>IF(OR(C172="",I172=""),"",VLOOKUP(DANE!AD149,DANE!$A$17:$B$28,2,0))</f>
        <v/>
      </c>
      <c r="I172" s="274" t="str">
        <f>IF(OR(C172="",F172=DANE!$A$33,F172=DANE!$A$34,F172=DANE!$A$35,F172=DANE!$A$36),"",ROUND(G172*VLOOKUP(E172,'stawki wynagrodzeń'!$I$4:$O$17,HLOOKUP(D172,'stawki wynagrodzeń'!$D$4:$G$5,2,FALSE),FALSE),2))</f>
        <v/>
      </c>
      <c r="J172" s="275" t="str">
        <f>IF(OR(C172="",I172=""),"",DANE!AC149)</f>
        <v/>
      </c>
      <c r="K172" s="276" t="str">
        <f t="shared" si="23"/>
        <v/>
      </c>
      <c r="L172" s="277" t="str">
        <f t="shared" si="24"/>
        <v/>
      </c>
      <c r="M172" s="278" t="str">
        <f t="shared" si="25"/>
        <v/>
      </c>
      <c r="N172" s="279" t="str">
        <f>IF(OR(C172="",I172=""),"",DANE!BB149)</f>
        <v/>
      </c>
      <c r="O172" s="280" t="str">
        <f>IF(OR(C172="",I172=""),"",DANE!AJ149)</f>
        <v/>
      </c>
      <c r="P172" s="277" t="str">
        <f>IF(OR(C172="",I172=""),"",DANE!CF149)</f>
        <v/>
      </c>
      <c r="Q172" s="281" t="str">
        <f>IF(C172="","",DANE!G149)</f>
        <v/>
      </c>
      <c r="R172" s="284">
        <f>IF(C172="",0,IF(AND(F172=DANE!$A$30,Q172&gt;0),DANE!AB149,))</f>
        <v>0</v>
      </c>
      <c r="S172" s="272" t="str">
        <f>DANE!L149</f>
        <v/>
      </c>
      <c r="T172" s="64" t="str">
        <f>IF(OR(C172="",D172&lt;&gt;DANE!$A$39,Q172=0),"",IF(AND(F172=$F$8,D172=DANE!$A$39),$T$19,IF(AND(F172=$F$11,D172=DANE!$A$39),$T$22,IF(AND(F172=$F$12,D172=DANE!$A$39),$T$23,$T$24))))</f>
        <v/>
      </c>
      <c r="U172" s="64" t="str">
        <f>IF(OR(C172="",D172&lt;&gt;DANE!$A$40,Q172=0),"",IF(AND(F172=$F$8,D172=DANE!$A$40),$U$19,IF(AND(F172=$F$11,D172=DANE!$A$40),$U$22,IF(AND(F172=$F$12,D172=DANE!$A$40),$U$23,$U$24))))</f>
        <v/>
      </c>
      <c r="V172" s="64" t="str">
        <f>IF(OR(C172="",D172&lt;&gt;DANE!$A$41,Q172=0),"",IF(AND(F172=$F$8,D172=DANE!$A$41),$V$19,IF(AND(F172=$F$11,D172=DANE!$A$41),$V$22,IF(AND(F172=$F$12,D172=DANE!$A$41),$V$23,$V$24))))</f>
        <v/>
      </c>
      <c r="W172" s="64" t="str">
        <f>IF(OR(C172="",D172&lt;&gt;DANE!$A$42,Q172=0),"",IF(AND(F172=$F$8,D172=DANE!$A$42),$W$19,IF(AND(F172=$F$11,D172=DANE!$A$42),$W$22,IF(AND(F172=$F$12,D172=DANE!$A$42),$W$23,$W$24))))</f>
        <v/>
      </c>
    </row>
    <row r="173" spans="1:23" x14ac:dyDescent="0.2">
      <c r="A173" s="18" t="str">
        <f t="shared" si="22"/>
        <v/>
      </c>
      <c r="B173" s="261" t="str">
        <f>IF(C173="","",DANE!C150)</f>
        <v/>
      </c>
      <c r="C173" s="271" t="str">
        <f>IF(DANE!D150="żż","",DANE!D150)</f>
        <v/>
      </c>
      <c r="D173" s="271" t="str">
        <f>IF(C173="","",DANE!W150)</f>
        <v/>
      </c>
      <c r="E173" s="271" t="str">
        <f>IF(C173="","",DANE!Y150)</f>
        <v/>
      </c>
      <c r="F173" s="272" t="str">
        <f>IF(C173="","",DANE!R150)</f>
        <v/>
      </c>
      <c r="G173" s="273" t="str">
        <f>IF(C173="","",IF(AND(DANE!S150="",DANE!T150="",DANE!U150="",DANE!V150=""),DANE!P150/DANE!Q150,IF(AND(DANE!T150&lt;=$Q$31,DANE!V150&gt;$Q$31+1),DANE!P150/DANE!Q150,IF(AND(DANE!T150&lt;=$Q$31,DANE!V150=$Q$31+1),DANE!F150/12*DANE!P150/DANE!Q150,IF(AND(DANE!T150=$Q$31+1,DANE!V150&gt;$Q$31+1),DANE!E150/12*(DANE!P150/DANE!Q150),IF(AND(DANE!T150=$Q$31+1,DANE!V150=$Q$31+1),(DANE!F150-DANE!E150+1)/12*(DANE!P150/DANE!Q150),0))))))</f>
        <v/>
      </c>
      <c r="H173" s="229" t="str">
        <f>IF(OR(C173="",I173=""),"",VLOOKUP(DANE!AD150,DANE!$A$17:$B$28,2,0))</f>
        <v/>
      </c>
      <c r="I173" s="274" t="str">
        <f>IF(OR(C173="",F173=DANE!$A$33,F173=DANE!$A$34,F173=DANE!$A$35,F173=DANE!$A$36),"",ROUND(G173*VLOOKUP(E173,'stawki wynagrodzeń'!$I$4:$O$17,HLOOKUP(D173,'stawki wynagrodzeń'!$D$4:$G$5,2,FALSE),FALSE),2))</f>
        <v/>
      </c>
      <c r="J173" s="275" t="str">
        <f>IF(OR(C173="",I173=""),"",DANE!AC150)</f>
        <v/>
      </c>
      <c r="K173" s="276" t="str">
        <f t="shared" si="23"/>
        <v/>
      </c>
      <c r="L173" s="277" t="str">
        <f t="shared" si="24"/>
        <v/>
      </c>
      <c r="M173" s="278" t="str">
        <f t="shared" si="25"/>
        <v/>
      </c>
      <c r="N173" s="279" t="str">
        <f>IF(OR(C173="",I173=""),"",DANE!BB150)</f>
        <v/>
      </c>
      <c r="O173" s="280" t="str">
        <f>IF(OR(C173="",I173=""),"",DANE!AJ150)</f>
        <v/>
      </c>
      <c r="P173" s="277" t="str">
        <f>IF(OR(C173="",I173=""),"",DANE!CF150)</f>
        <v/>
      </c>
      <c r="Q173" s="281" t="str">
        <f>IF(C173="","",DANE!G150)</f>
        <v/>
      </c>
      <c r="R173" s="284">
        <f>IF(C173="",0,IF(AND(F173=DANE!$A$30,Q173&gt;0),DANE!AB150,))</f>
        <v>0</v>
      </c>
      <c r="S173" s="272" t="str">
        <f>DANE!L150</f>
        <v/>
      </c>
      <c r="T173" s="64" t="str">
        <f>IF(OR(C173="",D173&lt;&gt;DANE!$A$39,Q173=0),"",IF(AND(F173=$F$8,D173=DANE!$A$39),$T$19,IF(AND(F173=$F$11,D173=DANE!$A$39),$T$22,IF(AND(F173=$F$12,D173=DANE!$A$39),$T$23,$T$24))))</f>
        <v/>
      </c>
      <c r="U173" s="64" t="str">
        <f>IF(OR(C173="",D173&lt;&gt;DANE!$A$40,Q173=0),"",IF(AND(F173=$F$8,D173=DANE!$A$40),$U$19,IF(AND(F173=$F$11,D173=DANE!$A$40),$U$22,IF(AND(F173=$F$12,D173=DANE!$A$40),$U$23,$U$24))))</f>
        <v/>
      </c>
      <c r="V173" s="64" t="str">
        <f>IF(OR(C173="",D173&lt;&gt;DANE!$A$41,Q173=0),"",IF(AND(F173=$F$8,D173=DANE!$A$41),$V$19,IF(AND(F173=$F$11,D173=DANE!$A$41),$V$22,IF(AND(F173=$F$12,D173=DANE!$A$41),$V$23,$V$24))))</f>
        <v/>
      </c>
      <c r="W173" s="64" t="str">
        <f>IF(OR(C173="",D173&lt;&gt;DANE!$A$42,Q173=0),"",IF(AND(F173=$F$8,D173=DANE!$A$42),$W$19,IF(AND(F173=$F$11,D173=DANE!$A$42),$W$22,IF(AND(F173=$F$12,D173=DANE!$A$42),$W$23,$W$24))))</f>
        <v/>
      </c>
    </row>
    <row r="174" spans="1:23" x14ac:dyDescent="0.2">
      <c r="A174" s="18" t="str">
        <f t="shared" si="22"/>
        <v/>
      </c>
      <c r="B174" s="261" t="str">
        <f>IF(C174="","",DANE!C151)</f>
        <v/>
      </c>
      <c r="C174" s="271" t="str">
        <f>IF(DANE!D151="żż","",DANE!D151)</f>
        <v/>
      </c>
      <c r="D174" s="271" t="str">
        <f>IF(C174="","",DANE!W151)</f>
        <v/>
      </c>
      <c r="E174" s="271" t="str">
        <f>IF(C174="","",DANE!Y151)</f>
        <v/>
      </c>
      <c r="F174" s="272" t="str">
        <f>IF(C174="","",DANE!R151)</f>
        <v/>
      </c>
      <c r="G174" s="273" t="str">
        <f>IF(C174="","",IF(AND(DANE!S151="",DANE!T151="",DANE!U151="",DANE!V151=""),DANE!P151/DANE!Q151,IF(AND(DANE!T151&lt;=$Q$31,DANE!V151&gt;$Q$31+1),DANE!P151/DANE!Q151,IF(AND(DANE!T151&lt;=$Q$31,DANE!V151=$Q$31+1),DANE!F151/12*DANE!P151/DANE!Q151,IF(AND(DANE!T151=$Q$31+1,DANE!V151&gt;$Q$31+1),DANE!E151/12*(DANE!P151/DANE!Q151),IF(AND(DANE!T151=$Q$31+1,DANE!V151=$Q$31+1),(DANE!F151-DANE!E151+1)/12*(DANE!P151/DANE!Q151),0))))))</f>
        <v/>
      </c>
      <c r="H174" s="229" t="str">
        <f>IF(OR(C174="",I174=""),"",VLOOKUP(DANE!AD151,DANE!$A$17:$B$28,2,0))</f>
        <v/>
      </c>
      <c r="I174" s="274" t="str">
        <f>IF(OR(C174="",F174=DANE!$A$33,F174=DANE!$A$34,F174=DANE!$A$35,F174=DANE!$A$36),"",ROUND(G174*VLOOKUP(E174,'stawki wynagrodzeń'!$I$4:$O$17,HLOOKUP(D174,'stawki wynagrodzeń'!$D$4:$G$5,2,FALSE),FALSE),2))</f>
        <v/>
      </c>
      <c r="J174" s="275" t="str">
        <f>IF(OR(C174="",I174=""),"",DANE!AC151)</f>
        <v/>
      </c>
      <c r="K174" s="276" t="str">
        <f t="shared" si="23"/>
        <v/>
      </c>
      <c r="L174" s="277" t="str">
        <f t="shared" si="24"/>
        <v/>
      </c>
      <c r="M174" s="278" t="str">
        <f t="shared" si="25"/>
        <v/>
      </c>
      <c r="N174" s="279" t="str">
        <f>IF(OR(C174="",I174=""),"",DANE!BB151)</f>
        <v/>
      </c>
      <c r="O174" s="280" t="str">
        <f>IF(OR(C174="",I174=""),"",DANE!AJ151)</f>
        <v/>
      </c>
      <c r="P174" s="277" t="str">
        <f>IF(OR(C174="",I174=""),"",DANE!CF151)</f>
        <v/>
      </c>
      <c r="Q174" s="281" t="str">
        <f>IF(C174="","",DANE!G151)</f>
        <v/>
      </c>
      <c r="R174" s="284">
        <f>IF(C174="",0,IF(AND(F174=DANE!$A$30,Q174&gt;0),DANE!AB151,))</f>
        <v>0</v>
      </c>
      <c r="S174" s="272" t="str">
        <f>DANE!L151</f>
        <v/>
      </c>
      <c r="T174" s="64" t="str">
        <f>IF(OR(C174="",D174&lt;&gt;DANE!$A$39,Q174=0),"",IF(AND(F174=$F$8,D174=DANE!$A$39),$T$19,IF(AND(F174=$F$11,D174=DANE!$A$39),$T$22,IF(AND(F174=$F$12,D174=DANE!$A$39),$T$23,$T$24))))</f>
        <v/>
      </c>
      <c r="U174" s="64" t="str">
        <f>IF(OR(C174="",D174&lt;&gt;DANE!$A$40,Q174=0),"",IF(AND(F174=$F$8,D174=DANE!$A$40),$U$19,IF(AND(F174=$F$11,D174=DANE!$A$40),$U$22,IF(AND(F174=$F$12,D174=DANE!$A$40),$U$23,$U$24))))</f>
        <v/>
      </c>
      <c r="V174" s="64" t="str">
        <f>IF(OR(C174="",D174&lt;&gt;DANE!$A$41,Q174=0),"",IF(AND(F174=$F$8,D174=DANE!$A$41),$V$19,IF(AND(F174=$F$11,D174=DANE!$A$41),$V$22,IF(AND(F174=$F$12,D174=DANE!$A$41),$V$23,$V$24))))</f>
        <v/>
      </c>
      <c r="W174" s="64" t="str">
        <f>IF(OR(C174="",D174&lt;&gt;DANE!$A$42,Q174=0),"",IF(AND(F174=$F$8,D174=DANE!$A$42),$W$19,IF(AND(F174=$F$11,D174=DANE!$A$42),$W$22,IF(AND(F174=$F$12,D174=DANE!$A$42),$W$23,$W$24))))</f>
        <v/>
      </c>
    </row>
    <row r="175" spans="1:23" x14ac:dyDescent="0.2">
      <c r="A175" s="18" t="str">
        <f t="shared" si="22"/>
        <v/>
      </c>
      <c r="B175" s="261" t="str">
        <f>IF(C175="","",DANE!C152)</f>
        <v/>
      </c>
      <c r="C175" s="271" t="str">
        <f>IF(DANE!D152="żż","",DANE!D152)</f>
        <v/>
      </c>
      <c r="D175" s="271" t="str">
        <f>IF(C175="","",DANE!W152)</f>
        <v/>
      </c>
      <c r="E175" s="271" t="str">
        <f>IF(C175="","",DANE!Y152)</f>
        <v/>
      </c>
      <c r="F175" s="272" t="str">
        <f>IF(C175="","",DANE!R152)</f>
        <v/>
      </c>
      <c r="G175" s="273" t="str">
        <f>IF(C175="","",IF(AND(DANE!S152="",DANE!T152="",DANE!U152="",DANE!V152=""),DANE!P152/DANE!Q152,IF(AND(DANE!T152&lt;=$Q$31,DANE!V152&gt;$Q$31+1),DANE!P152/DANE!Q152,IF(AND(DANE!T152&lt;=$Q$31,DANE!V152=$Q$31+1),DANE!F152/12*DANE!P152/DANE!Q152,IF(AND(DANE!T152=$Q$31+1,DANE!V152&gt;$Q$31+1),DANE!E152/12*(DANE!P152/DANE!Q152),IF(AND(DANE!T152=$Q$31+1,DANE!V152=$Q$31+1),(DANE!F152-DANE!E152+1)/12*(DANE!P152/DANE!Q152),0))))))</f>
        <v/>
      </c>
      <c r="H175" s="229" t="str">
        <f>IF(OR(C175="",I175=""),"",VLOOKUP(DANE!AD152,DANE!$A$17:$B$28,2,0))</f>
        <v/>
      </c>
      <c r="I175" s="274" t="str">
        <f>IF(OR(C175="",F175=DANE!$A$33,F175=DANE!$A$34,F175=DANE!$A$35,F175=DANE!$A$36),"",ROUND(G175*VLOOKUP(E175,'stawki wynagrodzeń'!$I$4:$O$17,HLOOKUP(D175,'stawki wynagrodzeń'!$D$4:$G$5,2,FALSE),FALSE),2))</f>
        <v/>
      </c>
      <c r="J175" s="275" t="str">
        <f>IF(OR(C175="",I175=""),"",DANE!AC152)</f>
        <v/>
      </c>
      <c r="K175" s="276" t="str">
        <f t="shared" si="23"/>
        <v/>
      </c>
      <c r="L175" s="277" t="str">
        <f t="shared" si="24"/>
        <v/>
      </c>
      <c r="M175" s="278" t="str">
        <f t="shared" si="25"/>
        <v/>
      </c>
      <c r="N175" s="279" t="str">
        <f>IF(OR(C175="",I175=""),"",DANE!BB152)</f>
        <v/>
      </c>
      <c r="O175" s="280" t="str">
        <f>IF(OR(C175="",I175=""),"",DANE!AJ152)</f>
        <v/>
      </c>
      <c r="P175" s="277" t="str">
        <f>IF(OR(C175="",I175=""),"",DANE!CF152)</f>
        <v/>
      </c>
      <c r="Q175" s="281" t="str">
        <f>IF(C175="","",DANE!G152)</f>
        <v/>
      </c>
      <c r="R175" s="284">
        <f>IF(C175="",0,IF(AND(F175=DANE!$A$30,Q175&gt;0),DANE!AB152,))</f>
        <v>0</v>
      </c>
      <c r="S175" s="272" t="str">
        <f>DANE!L152</f>
        <v/>
      </c>
      <c r="T175" s="64" t="str">
        <f>IF(OR(C175="",D175&lt;&gt;DANE!$A$39,Q175=0),"",IF(AND(F175=$F$8,D175=DANE!$A$39),$T$19,IF(AND(F175=$F$11,D175=DANE!$A$39),$T$22,IF(AND(F175=$F$12,D175=DANE!$A$39),$T$23,$T$24))))</f>
        <v/>
      </c>
      <c r="U175" s="64" t="str">
        <f>IF(OR(C175="",D175&lt;&gt;DANE!$A$40,Q175=0),"",IF(AND(F175=$F$8,D175=DANE!$A$40),$U$19,IF(AND(F175=$F$11,D175=DANE!$A$40),$U$22,IF(AND(F175=$F$12,D175=DANE!$A$40),$U$23,$U$24))))</f>
        <v/>
      </c>
      <c r="V175" s="64" t="str">
        <f>IF(OR(C175="",D175&lt;&gt;DANE!$A$41,Q175=0),"",IF(AND(F175=$F$8,D175=DANE!$A$41),$V$19,IF(AND(F175=$F$11,D175=DANE!$A$41),$V$22,IF(AND(F175=$F$12,D175=DANE!$A$41),$V$23,$V$24))))</f>
        <v/>
      </c>
      <c r="W175" s="64" t="str">
        <f>IF(OR(C175="",D175&lt;&gt;DANE!$A$42,Q175=0),"",IF(AND(F175=$F$8,D175=DANE!$A$42),$W$19,IF(AND(F175=$F$11,D175=DANE!$A$42),$W$22,IF(AND(F175=$F$12,D175=DANE!$A$42),$W$23,$W$24))))</f>
        <v/>
      </c>
    </row>
    <row r="176" spans="1:23" x14ac:dyDescent="0.2">
      <c r="A176" s="18" t="str">
        <f t="shared" si="22"/>
        <v/>
      </c>
      <c r="B176" s="261" t="str">
        <f>IF(C176="","",DANE!C153)</f>
        <v/>
      </c>
      <c r="C176" s="271" t="str">
        <f>IF(DANE!D153="żż","",DANE!D153)</f>
        <v/>
      </c>
      <c r="D176" s="271" t="str">
        <f>IF(C176="","",DANE!W153)</f>
        <v/>
      </c>
      <c r="E176" s="271" t="str">
        <f>IF(C176="","",DANE!Y153)</f>
        <v/>
      </c>
      <c r="F176" s="272" t="str">
        <f>IF(C176="","",DANE!R153)</f>
        <v/>
      </c>
      <c r="G176" s="273" t="str">
        <f>IF(C176="","",IF(AND(DANE!S153="",DANE!T153="",DANE!U153="",DANE!V153=""),DANE!P153/DANE!Q153,IF(AND(DANE!T153&lt;=$Q$31,DANE!V153&gt;$Q$31+1),DANE!P153/DANE!Q153,IF(AND(DANE!T153&lt;=$Q$31,DANE!V153=$Q$31+1),DANE!F153/12*DANE!P153/DANE!Q153,IF(AND(DANE!T153=$Q$31+1,DANE!V153&gt;$Q$31+1),DANE!E153/12*(DANE!P153/DANE!Q153),IF(AND(DANE!T153=$Q$31+1,DANE!V153=$Q$31+1),(DANE!F153-DANE!E153+1)/12*(DANE!P153/DANE!Q153),0))))))</f>
        <v/>
      </c>
      <c r="H176" s="229" t="str">
        <f>IF(OR(C176="",I176=""),"",VLOOKUP(DANE!AD153,DANE!$A$17:$B$28,2,0))</f>
        <v/>
      </c>
      <c r="I176" s="274" t="str">
        <f>IF(OR(C176="",F176=DANE!$A$33,F176=DANE!$A$34,F176=DANE!$A$35,F176=DANE!$A$36),"",ROUND(G176*VLOOKUP(E176,'stawki wynagrodzeń'!$I$4:$O$17,HLOOKUP(D176,'stawki wynagrodzeń'!$D$4:$G$5,2,FALSE),FALSE),2))</f>
        <v/>
      </c>
      <c r="J176" s="275" t="str">
        <f>IF(OR(C176="",I176=""),"",DANE!AC153)</f>
        <v/>
      </c>
      <c r="K176" s="276" t="str">
        <f t="shared" si="23"/>
        <v/>
      </c>
      <c r="L176" s="277" t="str">
        <f t="shared" si="24"/>
        <v/>
      </c>
      <c r="M176" s="278" t="str">
        <f t="shared" si="25"/>
        <v/>
      </c>
      <c r="N176" s="279" t="str">
        <f>IF(OR(C176="",I176=""),"",DANE!BB153)</f>
        <v/>
      </c>
      <c r="O176" s="280" t="str">
        <f>IF(OR(C176="",I176=""),"",DANE!AJ153)</f>
        <v/>
      </c>
      <c r="P176" s="277" t="str">
        <f>IF(OR(C176="",I176=""),"",DANE!CF153)</f>
        <v/>
      </c>
      <c r="Q176" s="281" t="str">
        <f>IF(C176="","",DANE!G153)</f>
        <v/>
      </c>
      <c r="R176" s="284">
        <f>IF(C176="",0,IF(AND(F176=DANE!$A$30,Q176&gt;0),DANE!AB153,))</f>
        <v>0</v>
      </c>
      <c r="S176" s="272" t="str">
        <f>DANE!L153</f>
        <v/>
      </c>
      <c r="T176" s="64" t="str">
        <f>IF(OR(C176="",D176&lt;&gt;DANE!$A$39,Q176=0),"",IF(AND(F176=$F$8,D176=DANE!$A$39),$T$19,IF(AND(F176=$F$11,D176=DANE!$A$39),$T$22,IF(AND(F176=$F$12,D176=DANE!$A$39),$T$23,$T$24))))</f>
        <v/>
      </c>
      <c r="U176" s="64" t="str">
        <f>IF(OR(C176="",D176&lt;&gt;DANE!$A$40,Q176=0),"",IF(AND(F176=$F$8,D176=DANE!$A$40),$U$19,IF(AND(F176=$F$11,D176=DANE!$A$40),$U$22,IF(AND(F176=$F$12,D176=DANE!$A$40),$U$23,$U$24))))</f>
        <v/>
      </c>
      <c r="V176" s="64" t="str">
        <f>IF(OR(C176="",D176&lt;&gt;DANE!$A$41,Q176=0),"",IF(AND(F176=$F$8,D176=DANE!$A$41),$V$19,IF(AND(F176=$F$11,D176=DANE!$A$41),$V$22,IF(AND(F176=$F$12,D176=DANE!$A$41),$V$23,$V$24))))</f>
        <v/>
      </c>
      <c r="W176" s="64" t="str">
        <f>IF(OR(C176="",D176&lt;&gt;DANE!$A$42,Q176=0),"",IF(AND(F176=$F$8,D176=DANE!$A$42),$W$19,IF(AND(F176=$F$11,D176=DANE!$A$42),$W$22,IF(AND(F176=$F$12,D176=DANE!$A$42),$W$23,$W$24))))</f>
        <v/>
      </c>
    </row>
    <row r="177" spans="1:23" x14ac:dyDescent="0.2">
      <c r="A177" s="18" t="str">
        <f t="shared" si="22"/>
        <v/>
      </c>
      <c r="B177" s="261" t="str">
        <f>IF(C177="","",DANE!C154)</f>
        <v/>
      </c>
      <c r="C177" s="271" t="str">
        <f>IF(DANE!D154="żż","",DANE!D154)</f>
        <v/>
      </c>
      <c r="D177" s="271" t="str">
        <f>IF(C177="","",DANE!W154)</f>
        <v/>
      </c>
      <c r="E177" s="271" t="str">
        <f>IF(C177="","",DANE!Y154)</f>
        <v/>
      </c>
      <c r="F177" s="272" t="str">
        <f>IF(C177="","",DANE!R154)</f>
        <v/>
      </c>
      <c r="G177" s="273" t="str">
        <f>IF(C177="","",IF(AND(DANE!S154="",DANE!T154="",DANE!U154="",DANE!V154=""),DANE!P154/DANE!Q154,IF(AND(DANE!T154&lt;=$Q$31,DANE!V154&gt;$Q$31+1),DANE!P154/DANE!Q154,IF(AND(DANE!T154&lt;=$Q$31,DANE!V154=$Q$31+1),DANE!F154/12*DANE!P154/DANE!Q154,IF(AND(DANE!T154=$Q$31+1,DANE!V154&gt;$Q$31+1),DANE!E154/12*(DANE!P154/DANE!Q154),IF(AND(DANE!T154=$Q$31+1,DANE!V154=$Q$31+1),(DANE!F154-DANE!E154+1)/12*(DANE!P154/DANE!Q154),0))))))</f>
        <v/>
      </c>
      <c r="H177" s="229" t="str">
        <f>IF(OR(C177="",I177=""),"",VLOOKUP(DANE!AD154,DANE!$A$17:$B$28,2,0))</f>
        <v/>
      </c>
      <c r="I177" s="274" t="str">
        <f>IF(OR(C177="",F177=DANE!$A$33,F177=DANE!$A$34,F177=DANE!$A$35,F177=DANE!$A$36),"",ROUND(G177*VLOOKUP(E177,'stawki wynagrodzeń'!$I$4:$O$17,HLOOKUP(D177,'stawki wynagrodzeń'!$D$4:$G$5,2,FALSE),FALSE),2))</f>
        <v/>
      </c>
      <c r="J177" s="275" t="str">
        <f>IF(OR(C177="",I177=""),"",DANE!AC154)</f>
        <v/>
      </c>
      <c r="K177" s="276" t="str">
        <f t="shared" si="23"/>
        <v/>
      </c>
      <c r="L177" s="277" t="str">
        <f t="shared" si="24"/>
        <v/>
      </c>
      <c r="M177" s="278" t="str">
        <f t="shared" si="25"/>
        <v/>
      </c>
      <c r="N177" s="279" t="str">
        <f>IF(OR(C177="",I177=""),"",DANE!BB154)</f>
        <v/>
      </c>
      <c r="O177" s="280" t="str">
        <f>IF(OR(C177="",I177=""),"",DANE!AJ154)</f>
        <v/>
      </c>
      <c r="P177" s="277" t="str">
        <f>IF(OR(C177="",I177=""),"",DANE!CF154)</f>
        <v/>
      </c>
      <c r="Q177" s="281" t="str">
        <f>IF(C177="","",DANE!G154)</f>
        <v/>
      </c>
      <c r="R177" s="284">
        <f>IF(C177="",0,IF(AND(F177=DANE!$A$30,Q177&gt;0),DANE!AB154,))</f>
        <v>0</v>
      </c>
      <c r="S177" s="272" t="str">
        <f>DANE!L154</f>
        <v/>
      </c>
      <c r="T177" s="64" t="str">
        <f>IF(OR(C177="",D177&lt;&gt;DANE!$A$39,Q177=0),"",IF(AND(F177=$F$8,D177=DANE!$A$39),$T$19,IF(AND(F177=$F$11,D177=DANE!$A$39),$T$22,IF(AND(F177=$F$12,D177=DANE!$A$39),$T$23,$T$24))))</f>
        <v/>
      </c>
      <c r="U177" s="64" t="str">
        <f>IF(OR(C177="",D177&lt;&gt;DANE!$A$40,Q177=0),"",IF(AND(F177=$F$8,D177=DANE!$A$40),$U$19,IF(AND(F177=$F$11,D177=DANE!$A$40),$U$22,IF(AND(F177=$F$12,D177=DANE!$A$40),$U$23,$U$24))))</f>
        <v/>
      </c>
      <c r="V177" s="64" t="str">
        <f>IF(OR(C177="",D177&lt;&gt;DANE!$A$41,Q177=0),"",IF(AND(F177=$F$8,D177=DANE!$A$41),$V$19,IF(AND(F177=$F$11,D177=DANE!$A$41),$V$22,IF(AND(F177=$F$12,D177=DANE!$A$41),$V$23,$V$24))))</f>
        <v/>
      </c>
      <c r="W177" s="64" t="str">
        <f>IF(OR(C177="",D177&lt;&gt;DANE!$A$42,Q177=0),"",IF(AND(F177=$F$8,D177=DANE!$A$42),$W$19,IF(AND(F177=$F$11,D177=DANE!$A$42),$W$22,IF(AND(F177=$F$12,D177=DANE!$A$42),$W$23,$W$24))))</f>
        <v/>
      </c>
    </row>
    <row r="178" spans="1:23" x14ac:dyDescent="0.2">
      <c r="A178" s="18" t="str">
        <f t="shared" si="22"/>
        <v/>
      </c>
      <c r="B178" s="261" t="str">
        <f>IF(C178="","",DANE!C155)</f>
        <v/>
      </c>
      <c r="C178" s="271" t="str">
        <f>IF(DANE!D155="żż","",DANE!D155)</f>
        <v/>
      </c>
      <c r="D178" s="271" t="str">
        <f>IF(C178="","",DANE!W155)</f>
        <v/>
      </c>
      <c r="E178" s="271" t="str">
        <f>IF(C178="","",DANE!Y155)</f>
        <v/>
      </c>
      <c r="F178" s="272" t="str">
        <f>IF(C178="","",DANE!R155)</f>
        <v/>
      </c>
      <c r="G178" s="273" t="str">
        <f>IF(C178="","",IF(AND(DANE!S155="",DANE!T155="",DANE!U155="",DANE!V155=""),DANE!P155/DANE!Q155,IF(AND(DANE!T155&lt;=$Q$31,DANE!V155&gt;$Q$31+1),DANE!P155/DANE!Q155,IF(AND(DANE!T155&lt;=$Q$31,DANE!V155=$Q$31+1),DANE!F155/12*DANE!P155/DANE!Q155,IF(AND(DANE!T155=$Q$31+1,DANE!V155&gt;$Q$31+1),DANE!E155/12*(DANE!P155/DANE!Q155),IF(AND(DANE!T155=$Q$31+1,DANE!V155=$Q$31+1),(DANE!F155-DANE!E155+1)/12*(DANE!P155/DANE!Q155),0))))))</f>
        <v/>
      </c>
      <c r="H178" s="229" t="str">
        <f>IF(OR(C178="",I178=""),"",VLOOKUP(DANE!AD155,DANE!$A$17:$B$28,2,0))</f>
        <v/>
      </c>
      <c r="I178" s="274" t="str">
        <f>IF(OR(C178="",F178=DANE!$A$33,F178=DANE!$A$34,F178=DANE!$A$35,F178=DANE!$A$36),"",ROUND(G178*VLOOKUP(E178,'stawki wynagrodzeń'!$I$4:$O$17,HLOOKUP(D178,'stawki wynagrodzeń'!$D$4:$G$5,2,FALSE),FALSE),2))</f>
        <v/>
      </c>
      <c r="J178" s="275" t="str">
        <f>IF(OR(C178="",I178=""),"",DANE!AC155)</f>
        <v/>
      </c>
      <c r="K178" s="276" t="str">
        <f t="shared" si="23"/>
        <v/>
      </c>
      <c r="L178" s="277" t="str">
        <f t="shared" si="24"/>
        <v/>
      </c>
      <c r="M178" s="278" t="str">
        <f t="shared" si="25"/>
        <v/>
      </c>
      <c r="N178" s="279" t="str">
        <f>IF(OR(C178="",I178=""),"",DANE!BB155)</f>
        <v/>
      </c>
      <c r="O178" s="280" t="str">
        <f>IF(OR(C178="",I178=""),"",DANE!AJ155)</f>
        <v/>
      </c>
      <c r="P178" s="277" t="str">
        <f>IF(OR(C178="",I178=""),"",DANE!CF155)</f>
        <v/>
      </c>
      <c r="Q178" s="281" t="str">
        <f>IF(C178="","",DANE!G155)</f>
        <v/>
      </c>
      <c r="R178" s="284">
        <f>IF(C178="",0,IF(AND(F178=DANE!$A$30,Q178&gt;0),DANE!AB155,))</f>
        <v>0</v>
      </c>
      <c r="S178" s="272" t="str">
        <f>DANE!L155</f>
        <v/>
      </c>
      <c r="T178" s="64" t="str">
        <f>IF(OR(C178="",D178&lt;&gt;DANE!$A$39,Q178=0),"",IF(AND(F178=$F$8,D178=DANE!$A$39),$T$19,IF(AND(F178=$F$11,D178=DANE!$A$39),$T$22,IF(AND(F178=$F$12,D178=DANE!$A$39),$T$23,$T$24))))</f>
        <v/>
      </c>
      <c r="U178" s="64" t="str">
        <f>IF(OR(C178="",D178&lt;&gt;DANE!$A$40,Q178=0),"",IF(AND(F178=$F$8,D178=DANE!$A$40),$U$19,IF(AND(F178=$F$11,D178=DANE!$A$40),$U$22,IF(AND(F178=$F$12,D178=DANE!$A$40),$U$23,$U$24))))</f>
        <v/>
      </c>
      <c r="V178" s="64" t="str">
        <f>IF(OR(C178="",D178&lt;&gt;DANE!$A$41,Q178=0),"",IF(AND(F178=$F$8,D178=DANE!$A$41),$V$19,IF(AND(F178=$F$11,D178=DANE!$A$41),$V$22,IF(AND(F178=$F$12,D178=DANE!$A$41),$V$23,$V$24))))</f>
        <v/>
      </c>
      <c r="W178" s="64" t="str">
        <f>IF(OR(C178="",D178&lt;&gt;DANE!$A$42,Q178=0),"",IF(AND(F178=$F$8,D178=DANE!$A$42),$W$19,IF(AND(F178=$F$11,D178=DANE!$A$42),$W$22,IF(AND(F178=$F$12,D178=DANE!$A$42),$W$23,$W$24))))</f>
        <v/>
      </c>
    </row>
    <row r="179" spans="1:23" x14ac:dyDescent="0.2">
      <c r="A179" s="18" t="str">
        <f t="shared" si="22"/>
        <v/>
      </c>
      <c r="B179" s="261" t="str">
        <f>IF(C179="","",DANE!C156)</f>
        <v/>
      </c>
      <c r="C179" s="271" t="str">
        <f>IF(DANE!D156="żż","",DANE!D156)</f>
        <v/>
      </c>
      <c r="D179" s="271" t="str">
        <f>IF(C179="","",DANE!W156)</f>
        <v/>
      </c>
      <c r="E179" s="271" t="str">
        <f>IF(C179="","",DANE!Y156)</f>
        <v/>
      </c>
      <c r="F179" s="272" t="str">
        <f>IF(C179="","",DANE!R156)</f>
        <v/>
      </c>
      <c r="G179" s="273" t="str">
        <f>IF(C179="","",IF(AND(DANE!S156="",DANE!T156="",DANE!U156="",DANE!V156=""),DANE!P156/DANE!Q156,IF(AND(DANE!T156&lt;=$Q$31,DANE!V156&gt;$Q$31+1),DANE!P156/DANE!Q156,IF(AND(DANE!T156&lt;=$Q$31,DANE!V156=$Q$31+1),DANE!F156/12*DANE!P156/DANE!Q156,IF(AND(DANE!T156=$Q$31+1,DANE!V156&gt;$Q$31+1),DANE!E156/12*(DANE!P156/DANE!Q156),IF(AND(DANE!T156=$Q$31+1,DANE!V156=$Q$31+1),(DANE!F156-DANE!E156+1)/12*(DANE!P156/DANE!Q156),0))))))</f>
        <v/>
      </c>
      <c r="H179" s="229" t="str">
        <f>IF(OR(C179="",I179=""),"",VLOOKUP(DANE!AD156,DANE!$A$17:$B$28,2,0))</f>
        <v/>
      </c>
      <c r="I179" s="274" t="str">
        <f>IF(OR(C179="",F179=DANE!$A$33,F179=DANE!$A$34,F179=DANE!$A$35,F179=DANE!$A$36),"",ROUND(G179*VLOOKUP(E179,'stawki wynagrodzeń'!$I$4:$O$17,HLOOKUP(D179,'stawki wynagrodzeń'!$D$4:$G$5,2,FALSE),FALSE),2))</f>
        <v/>
      </c>
      <c r="J179" s="275" t="str">
        <f>IF(OR(C179="",I179=""),"",DANE!AC156)</f>
        <v/>
      </c>
      <c r="K179" s="276" t="str">
        <f t="shared" si="23"/>
        <v/>
      </c>
      <c r="L179" s="277" t="str">
        <f t="shared" si="24"/>
        <v/>
      </c>
      <c r="M179" s="278" t="str">
        <f t="shared" si="25"/>
        <v/>
      </c>
      <c r="N179" s="279" t="str">
        <f>IF(OR(C179="",I179=""),"",DANE!BB156)</f>
        <v/>
      </c>
      <c r="O179" s="280" t="str">
        <f>IF(OR(C179="",I179=""),"",DANE!AJ156)</f>
        <v/>
      </c>
      <c r="P179" s="277" t="str">
        <f>IF(OR(C179="",I179=""),"",DANE!CF156)</f>
        <v/>
      </c>
      <c r="Q179" s="281" t="str">
        <f>IF(C179="","",DANE!G156)</f>
        <v/>
      </c>
      <c r="R179" s="284">
        <f>IF(C179="",0,IF(AND(F179=DANE!$A$30,Q179&gt;0),DANE!AB156,))</f>
        <v>0</v>
      </c>
      <c r="S179" s="272" t="str">
        <f>DANE!L156</f>
        <v/>
      </c>
      <c r="T179" s="64" t="str">
        <f>IF(OR(C179="",D179&lt;&gt;DANE!$A$39,Q179=0),"",IF(AND(F179=$F$8,D179=DANE!$A$39),$T$19,IF(AND(F179=$F$11,D179=DANE!$A$39),$T$22,IF(AND(F179=$F$12,D179=DANE!$A$39),$T$23,$T$24))))</f>
        <v/>
      </c>
      <c r="U179" s="64" t="str">
        <f>IF(OR(C179="",D179&lt;&gt;DANE!$A$40,Q179=0),"",IF(AND(F179=$F$8,D179=DANE!$A$40),$U$19,IF(AND(F179=$F$11,D179=DANE!$A$40),$U$22,IF(AND(F179=$F$12,D179=DANE!$A$40),$U$23,$U$24))))</f>
        <v/>
      </c>
      <c r="V179" s="64" t="str">
        <f>IF(OR(C179="",D179&lt;&gt;DANE!$A$41,Q179=0),"",IF(AND(F179=$F$8,D179=DANE!$A$41),$V$19,IF(AND(F179=$F$11,D179=DANE!$A$41),$V$22,IF(AND(F179=$F$12,D179=DANE!$A$41),$V$23,$V$24))))</f>
        <v/>
      </c>
      <c r="W179" s="64" t="str">
        <f>IF(OR(C179="",D179&lt;&gt;DANE!$A$42,Q179=0),"",IF(AND(F179=$F$8,D179=DANE!$A$42),$W$19,IF(AND(F179=$F$11,D179=DANE!$A$42),$W$22,IF(AND(F179=$F$12,D179=DANE!$A$42),$W$23,$W$24))))</f>
        <v/>
      </c>
    </row>
    <row r="180" spans="1:23" x14ac:dyDescent="0.2">
      <c r="A180" s="18" t="str">
        <f t="shared" si="22"/>
        <v/>
      </c>
      <c r="B180" s="261" t="str">
        <f>IF(C180="","",DANE!C157)</f>
        <v/>
      </c>
      <c r="C180" s="271" t="str">
        <f>IF(DANE!D157="żż","",DANE!D157)</f>
        <v/>
      </c>
      <c r="D180" s="271" t="str">
        <f>IF(C180="","",DANE!W157)</f>
        <v/>
      </c>
      <c r="E180" s="271" t="str">
        <f>IF(C180="","",DANE!Y157)</f>
        <v/>
      </c>
      <c r="F180" s="272" t="str">
        <f>IF(C180="","",DANE!R157)</f>
        <v/>
      </c>
      <c r="G180" s="273" t="str">
        <f>IF(C180="","",IF(AND(DANE!S157="",DANE!T157="",DANE!U157="",DANE!V157=""),DANE!P157/DANE!Q157,IF(AND(DANE!T157&lt;=$Q$31,DANE!V157&gt;$Q$31+1),DANE!P157/DANE!Q157,IF(AND(DANE!T157&lt;=$Q$31,DANE!V157=$Q$31+1),DANE!F157/12*DANE!P157/DANE!Q157,IF(AND(DANE!T157=$Q$31+1,DANE!V157&gt;$Q$31+1),DANE!E157/12*(DANE!P157/DANE!Q157),IF(AND(DANE!T157=$Q$31+1,DANE!V157=$Q$31+1),(DANE!F157-DANE!E157+1)/12*(DANE!P157/DANE!Q157),0))))))</f>
        <v/>
      </c>
      <c r="H180" s="229" t="str">
        <f>IF(OR(C180="",I180=""),"",VLOOKUP(DANE!AD157,DANE!$A$17:$B$28,2,0))</f>
        <v/>
      </c>
      <c r="I180" s="274" t="str">
        <f>IF(OR(C180="",F180=DANE!$A$33,F180=DANE!$A$34,F180=DANE!$A$35,F180=DANE!$A$36),"",ROUND(G180*VLOOKUP(E180,'stawki wynagrodzeń'!$I$4:$O$17,HLOOKUP(D180,'stawki wynagrodzeń'!$D$4:$G$5,2,FALSE),FALSE),2))</f>
        <v/>
      </c>
      <c r="J180" s="275" t="str">
        <f>IF(OR(C180="",I180=""),"",DANE!AC157)</f>
        <v/>
      </c>
      <c r="K180" s="276" t="str">
        <f t="shared" si="23"/>
        <v/>
      </c>
      <c r="L180" s="277" t="str">
        <f t="shared" si="24"/>
        <v/>
      </c>
      <c r="M180" s="278" t="str">
        <f t="shared" si="25"/>
        <v/>
      </c>
      <c r="N180" s="279" t="str">
        <f>IF(OR(C180="",I180=""),"",DANE!BB157)</f>
        <v/>
      </c>
      <c r="O180" s="280" t="str">
        <f>IF(OR(C180="",I180=""),"",DANE!AJ157)</f>
        <v/>
      </c>
      <c r="P180" s="277" t="str">
        <f>IF(OR(C180="",I180=""),"",DANE!CF157)</f>
        <v/>
      </c>
      <c r="Q180" s="281" t="str">
        <f>IF(C180="","",DANE!G157)</f>
        <v/>
      </c>
      <c r="R180" s="284">
        <f>IF(C180="",0,IF(AND(F180=DANE!$A$30,Q180&gt;0),DANE!AB157,))</f>
        <v>0</v>
      </c>
      <c r="S180" s="272" t="str">
        <f>DANE!L157</f>
        <v/>
      </c>
      <c r="T180" s="64" t="str">
        <f>IF(OR(C180="",D180&lt;&gt;DANE!$A$39,Q180=0),"",IF(AND(F180=$F$8,D180=DANE!$A$39),$T$19,IF(AND(F180=$F$11,D180=DANE!$A$39),$T$22,IF(AND(F180=$F$12,D180=DANE!$A$39),$T$23,$T$24))))</f>
        <v/>
      </c>
      <c r="U180" s="64" t="str">
        <f>IF(OR(C180="",D180&lt;&gt;DANE!$A$40,Q180=0),"",IF(AND(F180=$F$8,D180=DANE!$A$40),$U$19,IF(AND(F180=$F$11,D180=DANE!$A$40),$U$22,IF(AND(F180=$F$12,D180=DANE!$A$40),$U$23,$U$24))))</f>
        <v/>
      </c>
      <c r="V180" s="64" t="str">
        <f>IF(OR(C180="",D180&lt;&gt;DANE!$A$41,Q180=0),"",IF(AND(F180=$F$8,D180=DANE!$A$41),$V$19,IF(AND(F180=$F$11,D180=DANE!$A$41),$V$22,IF(AND(F180=$F$12,D180=DANE!$A$41),$V$23,$V$24))))</f>
        <v/>
      </c>
      <c r="W180" s="64" t="str">
        <f>IF(OR(C180="",D180&lt;&gt;DANE!$A$42,Q180=0),"",IF(AND(F180=$F$8,D180=DANE!$A$42),$W$19,IF(AND(F180=$F$11,D180=DANE!$A$42),$W$22,IF(AND(F180=$F$12,D180=DANE!$A$42),$W$23,$W$24))))</f>
        <v/>
      </c>
    </row>
    <row r="181" spans="1:23" x14ac:dyDescent="0.2">
      <c r="A181" s="18" t="str">
        <f t="shared" si="22"/>
        <v/>
      </c>
      <c r="B181" s="261" t="str">
        <f>IF(C181="","",DANE!C158)</f>
        <v/>
      </c>
      <c r="C181" s="271" t="str">
        <f>IF(DANE!D158="żż","",DANE!D158)</f>
        <v/>
      </c>
      <c r="D181" s="271" t="str">
        <f>IF(C181="","",DANE!W158)</f>
        <v/>
      </c>
      <c r="E181" s="271" t="str">
        <f>IF(C181="","",DANE!Y158)</f>
        <v/>
      </c>
      <c r="F181" s="272" t="str">
        <f>IF(C181="","",DANE!R158)</f>
        <v/>
      </c>
      <c r="G181" s="273" t="str">
        <f>IF(C181="","",IF(AND(DANE!S158="",DANE!T158="",DANE!U158="",DANE!V158=""),DANE!P158/DANE!Q158,IF(AND(DANE!T158&lt;=$Q$31,DANE!V158&gt;$Q$31+1),DANE!P158/DANE!Q158,IF(AND(DANE!T158&lt;=$Q$31,DANE!V158=$Q$31+1),DANE!F158/12*DANE!P158/DANE!Q158,IF(AND(DANE!T158=$Q$31+1,DANE!V158&gt;$Q$31+1),DANE!E158/12*(DANE!P158/DANE!Q158),IF(AND(DANE!T158=$Q$31+1,DANE!V158=$Q$31+1),(DANE!F158-DANE!E158+1)/12*(DANE!P158/DANE!Q158),0))))))</f>
        <v/>
      </c>
      <c r="H181" s="229" t="str">
        <f>IF(OR(C181="",I181=""),"",VLOOKUP(DANE!AD158,DANE!$A$17:$B$28,2,0))</f>
        <v/>
      </c>
      <c r="I181" s="274" t="str">
        <f>IF(OR(C181="",F181=DANE!$A$33,F181=DANE!$A$34,F181=DANE!$A$35,F181=DANE!$A$36),"",ROUND(G181*VLOOKUP(E181,'stawki wynagrodzeń'!$I$4:$O$17,HLOOKUP(D181,'stawki wynagrodzeń'!$D$4:$G$5,2,FALSE),FALSE),2))</f>
        <v/>
      </c>
      <c r="J181" s="275" t="str">
        <f>IF(OR(C181="",I181=""),"",DANE!AC158)</f>
        <v/>
      </c>
      <c r="K181" s="276" t="str">
        <f t="shared" si="23"/>
        <v/>
      </c>
      <c r="L181" s="277" t="str">
        <f t="shared" si="24"/>
        <v/>
      </c>
      <c r="M181" s="278" t="str">
        <f t="shared" si="25"/>
        <v/>
      </c>
      <c r="N181" s="279" t="str">
        <f>IF(OR(C181="",I181=""),"",DANE!BB158)</f>
        <v/>
      </c>
      <c r="O181" s="280" t="str">
        <f>IF(OR(C181="",I181=""),"",DANE!AJ158)</f>
        <v/>
      </c>
      <c r="P181" s="277" t="str">
        <f>IF(OR(C181="",I181=""),"",DANE!CF158)</f>
        <v/>
      </c>
      <c r="Q181" s="281" t="str">
        <f>IF(C181="","",DANE!G158)</f>
        <v/>
      </c>
      <c r="R181" s="284">
        <f>IF(C181="",0,IF(AND(F181=DANE!$A$30,Q181&gt;0),DANE!AB158,))</f>
        <v>0</v>
      </c>
      <c r="S181" s="272" t="str">
        <f>DANE!L158</f>
        <v/>
      </c>
      <c r="T181" s="64" t="str">
        <f>IF(OR(C181="",D181&lt;&gt;DANE!$A$39,Q181=0),"",IF(AND(F181=$F$8,D181=DANE!$A$39),$T$19,IF(AND(F181=$F$11,D181=DANE!$A$39),$T$22,IF(AND(F181=$F$12,D181=DANE!$A$39),$T$23,$T$24))))</f>
        <v/>
      </c>
      <c r="U181" s="64" t="str">
        <f>IF(OR(C181="",D181&lt;&gt;DANE!$A$40,Q181=0),"",IF(AND(F181=$F$8,D181=DANE!$A$40),$U$19,IF(AND(F181=$F$11,D181=DANE!$A$40),$U$22,IF(AND(F181=$F$12,D181=DANE!$A$40),$U$23,$U$24))))</f>
        <v/>
      </c>
      <c r="V181" s="64" t="str">
        <f>IF(OR(C181="",D181&lt;&gt;DANE!$A$41,Q181=0),"",IF(AND(F181=$F$8,D181=DANE!$A$41),$V$19,IF(AND(F181=$F$11,D181=DANE!$A$41),$V$22,IF(AND(F181=$F$12,D181=DANE!$A$41),$V$23,$V$24))))</f>
        <v/>
      </c>
      <c r="W181" s="64" t="str">
        <f>IF(OR(C181="",D181&lt;&gt;DANE!$A$42,Q181=0),"",IF(AND(F181=$F$8,D181=DANE!$A$42),$W$19,IF(AND(F181=$F$11,D181=DANE!$A$42),$W$22,IF(AND(F181=$F$12,D181=DANE!$A$42),$W$23,$W$24))))</f>
        <v/>
      </c>
    </row>
  </sheetData>
  <sheetProtection password="DA7D" sheet="1"/>
  <mergeCells count="40">
    <mergeCell ref="N5:N6"/>
    <mergeCell ref="L19:M19"/>
    <mergeCell ref="L20:M20"/>
    <mergeCell ref="I9:R9"/>
    <mergeCell ref="G30:G31"/>
    <mergeCell ref="H30:H31"/>
    <mergeCell ref="L23:M23"/>
    <mergeCell ref="L24:M24"/>
    <mergeCell ref="I13:R13"/>
    <mergeCell ref="N16:R16"/>
    <mergeCell ref="B30:B31"/>
    <mergeCell ref="R30:R31"/>
    <mergeCell ref="N30:P30"/>
    <mergeCell ref="C30:C31"/>
    <mergeCell ref="E30:E31"/>
    <mergeCell ref="J30:M30"/>
    <mergeCell ref="I30:I31"/>
    <mergeCell ref="D30:D31"/>
    <mergeCell ref="F30:F31"/>
    <mergeCell ref="C28:D28"/>
    <mergeCell ref="L21:M21"/>
    <mergeCell ref="L22:M22"/>
    <mergeCell ref="R5:R6"/>
    <mergeCell ref="P5:P6"/>
    <mergeCell ref="Q5:Q6"/>
    <mergeCell ref="I5:I6"/>
    <mergeCell ref="O5:O6"/>
    <mergeCell ref="N10:P12"/>
    <mergeCell ref="C5:C13"/>
    <mergeCell ref="G16:K16"/>
    <mergeCell ref="J5:M5"/>
    <mergeCell ref="F5:F6"/>
    <mergeCell ref="G5:G6"/>
    <mergeCell ref="H5:H6"/>
    <mergeCell ref="L18:M18"/>
    <mergeCell ref="W30:W31"/>
    <mergeCell ref="S30:S31"/>
    <mergeCell ref="T30:T31"/>
    <mergeCell ref="U30:U31"/>
    <mergeCell ref="V30:V31"/>
  </mergeCells>
  <phoneticPr fontId="15" type="noConversion"/>
  <conditionalFormatting sqref="J32:J181">
    <cfRule type="cellIs" dxfId="3" priority="2" stopIfTrue="1" operator="equal">
      <formula>0</formula>
    </cfRule>
  </conditionalFormatting>
  <conditionalFormatting sqref="G15:K15 T5 S2 G3:S4">
    <cfRule type="cellIs" dxfId="2" priority="3" stopIfTrue="1" operator="equal">
      <formula>"Błąd"</formula>
    </cfRule>
  </conditionalFormatting>
  <printOptions horizontalCentered="1"/>
  <pageMargins left="0.27559055118110237" right="0.15748031496062992" top="0.6" bottom="0.59" header="0.25" footer="0.18"/>
  <pageSetup paperSize="9" scale="94" fitToHeight="0" orientation="landscape" r:id="rId1"/>
  <headerFooter alignWithMargins="0"/>
  <colBreaks count="1" manualBreakCount="1">
    <brk id="19" min="4" max="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J15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15" sqref="A15"/>
      <selection pane="bottomRight" activeCell="G21" sqref="G21"/>
    </sheetView>
  </sheetViews>
  <sheetFormatPr defaultRowHeight="12.75" x14ac:dyDescent="0.2"/>
  <cols>
    <col min="1" max="1" width="29" style="18" hidden="1" customWidth="1"/>
    <col min="2" max="2" width="4" style="18" customWidth="1"/>
    <col min="3" max="3" width="27.28515625" style="18" customWidth="1"/>
    <col min="4" max="5" width="12.5703125" style="18" hidden="1" customWidth="1"/>
    <col min="6" max="6" width="25.28515625" style="18" customWidth="1"/>
    <col min="7" max="7" width="21.28515625" style="18" customWidth="1"/>
    <col min="8" max="8" width="6.85546875" style="18" bestFit="1" customWidth="1"/>
    <col min="9" max="9" width="13.28515625" style="18" customWidth="1"/>
    <col min="10" max="10" width="1.5703125" style="18" customWidth="1"/>
    <col min="11" max="15" width="9.7109375" style="18" customWidth="1"/>
    <col min="16" max="16" width="10.7109375" style="18" customWidth="1"/>
    <col min="17" max="16384" width="9.140625" style="18"/>
  </cols>
  <sheetData>
    <row r="1" spans="1:10" ht="0.75" customHeight="1" x14ac:dyDescent="0.2">
      <c r="A1" s="282">
        <v>1</v>
      </c>
      <c r="H1" s="36" t="s">
        <v>61</v>
      </c>
      <c r="I1" s="36" t="s">
        <v>62</v>
      </c>
    </row>
    <row r="2" spans="1:10" ht="27.75" customHeight="1" x14ac:dyDescent="0.2">
      <c r="B2" s="684" t="str">
        <f>"KWOTY LIMITU NA DODATKI MOTYWACYJNE -  " &amp; DANE!AG5 &amp;" "&amp; DANE!M2+1</f>
        <v>KWOTY LIMITU NA DODATKI MOTYWACYJNE -  styczeń 2017</v>
      </c>
      <c r="C2" s="684"/>
      <c r="D2" s="684"/>
      <c r="E2" s="684"/>
      <c r="F2" s="684"/>
      <c r="G2" s="329" t="str">
        <f>SUM(I5:I154)&amp;" X "&amp;DANE!$AC$3</f>
        <v>0 X 0,12</v>
      </c>
      <c r="H2" s="330" t="s">
        <v>204</v>
      </c>
      <c r="I2" s="340">
        <f>SUM(I5:I154)*DANE!$AC$3</f>
        <v>0</v>
      </c>
      <c r="J2" s="259"/>
    </row>
    <row r="3" spans="1:10" ht="30" customHeight="1" x14ac:dyDescent="0.2">
      <c r="B3" s="689" t="str">
        <f>TABELA_DLA_DZIAŁU_BUDŻETU!B30</f>
        <v>Lp</v>
      </c>
      <c r="C3" s="629" t="str">
        <f>TABELA_DLA_DZIAŁU_BUDŻETU!C30</f>
        <v>Nazwisko i Inię</v>
      </c>
      <c r="D3" s="631" t="str">
        <f>DANE!W4</f>
        <v>Stopień
awansu
zawodowego</v>
      </c>
      <c r="E3" s="631" t="str">
        <f>DANE!Y4</f>
        <v>Posiadane
kwalifikacje</v>
      </c>
      <c r="F3" s="631" t="str">
        <f>TABELA_DLA_DZIAŁU_BUDŻETU!F30</f>
        <v>pełni obowiązki
 / nie pełni obowiązków</v>
      </c>
      <c r="G3" s="687" t="str">
        <f>DANE!L4</f>
        <v>Komunikaty o braku danych podstawowych. 
Nie sprawdzane są komórkii za dodatki stop. specjaliz., funkcyjny, warunki pracy, motywacyjny</v>
      </c>
      <c r="H3" s="685" t="s">
        <v>207</v>
      </c>
      <c r="I3" s="686"/>
    </row>
    <row r="4" spans="1:10" ht="53.25" customHeight="1" x14ac:dyDescent="0.2">
      <c r="B4" s="690"/>
      <c r="C4" s="630"/>
      <c r="D4" s="665"/>
      <c r="E4" s="665"/>
      <c r="F4" s="665"/>
      <c r="G4" s="688"/>
      <c r="H4" s="316" t="s">
        <v>205</v>
      </c>
      <c r="I4" s="316" t="s">
        <v>206</v>
      </c>
    </row>
    <row r="5" spans="1:10" x14ac:dyDescent="0.2">
      <c r="A5" s="18" t="str">
        <f>CONCATENATE(D5,F5)</f>
        <v/>
      </c>
      <c r="B5" s="261" t="str">
        <f>IF(C5="","",DANE!C9)</f>
        <v/>
      </c>
      <c r="C5" s="262" t="str">
        <f>TABELA_DLA_DZIAŁU_BUDŻETU!C32</f>
        <v/>
      </c>
      <c r="D5" s="262" t="str">
        <f>IF(C5="","",DANE!W9)</f>
        <v/>
      </c>
      <c r="E5" s="262" t="str">
        <f>IF(C5="","",DANE!Y9)</f>
        <v/>
      </c>
      <c r="F5" s="263" t="str">
        <f>TABELA_DLA_DZIAŁU_BUDŻETU!F32</f>
        <v/>
      </c>
      <c r="G5" s="292" t="str">
        <f>DANE!L9</f>
        <v/>
      </c>
      <c r="H5" s="294" t="str">
        <f>IF(C5="","",IF(AND(DANE!L9=DANE!$A$77,DANE!$I$9="",OR(DANE!V9=DANE!$A$63,DANE!V9="")),DANE!P9/DANE!Q9,0))</f>
        <v/>
      </c>
      <c r="I5" s="413" t="str">
        <f>IF(C5="","",IF(AND(F5=DANE!$A$30,H5&gt;0),DANE!AB9,))</f>
        <v/>
      </c>
    </row>
    <row r="6" spans="1:10" x14ac:dyDescent="0.2">
      <c r="A6" s="18" t="str">
        <f>CONCATENATE(D6,F6)</f>
        <v/>
      </c>
      <c r="B6" s="261" t="str">
        <f>IF(C6="","",DANE!C10)</f>
        <v/>
      </c>
      <c r="C6" s="295" t="str">
        <f>TABELA_DLA_DZIAŁU_BUDŻETU!C33</f>
        <v/>
      </c>
      <c r="D6" s="295" t="str">
        <f>IF(C6="","",DANE!W10)</f>
        <v/>
      </c>
      <c r="E6" s="295" t="str">
        <f>IF(C6="","",DANE!Y10)</f>
        <v/>
      </c>
      <c r="F6" s="296" t="str">
        <f>TABELA_DLA_DZIAŁU_BUDŻETU!F33</f>
        <v/>
      </c>
      <c r="G6" s="293" t="str">
        <f>DANE!L10</f>
        <v/>
      </c>
      <c r="H6" s="294" t="str">
        <f>IF(C6="","",IF(AND(DANE!L10=DANE!$A$77,DANE!$I$9="",OR(DANE!V10=DANE!$A$63,DANE!V10="")),DANE!P10/DANE!Q10,0))</f>
        <v/>
      </c>
      <c r="I6" s="284" t="str">
        <f>IF(C6="","",IF(AND(F6=DANE!$A$30,H6&gt;0),DANE!AB10,))</f>
        <v/>
      </c>
      <c r="J6" s="259"/>
    </row>
    <row r="7" spans="1:10" x14ac:dyDescent="0.2">
      <c r="A7" s="18" t="str">
        <f>CONCATENATE(D7,F7)</f>
        <v/>
      </c>
      <c r="B7" s="261" t="str">
        <f>IF(C7="","",DANE!C11)</f>
        <v/>
      </c>
      <c r="C7" s="295" t="str">
        <f>TABELA_DLA_DZIAŁU_BUDŻETU!C34</f>
        <v/>
      </c>
      <c r="D7" s="295" t="str">
        <f>IF(C7="","",DANE!W11)</f>
        <v/>
      </c>
      <c r="E7" s="295" t="str">
        <f>IF(C7="","",DANE!Y11)</f>
        <v/>
      </c>
      <c r="F7" s="296" t="str">
        <f>TABELA_DLA_DZIAŁU_BUDŻETU!F34</f>
        <v/>
      </c>
      <c r="G7" s="293" t="str">
        <f>DANE!L11</f>
        <v/>
      </c>
      <c r="H7" s="294" t="str">
        <f>IF(C7="","",IF(AND(DANE!L11=DANE!$A$77,DANE!$I$9="",OR(DANE!V11=DANE!$A$63,DANE!V11="")),DANE!P11/DANE!Q11,0))</f>
        <v/>
      </c>
      <c r="I7" s="284" t="str">
        <f>IF(C7="","",IF(AND(F7=DANE!$A$30,H7&gt;0),DANE!AB11,))</f>
        <v/>
      </c>
      <c r="J7" s="259"/>
    </row>
    <row r="8" spans="1:10" x14ac:dyDescent="0.2">
      <c r="A8" s="18" t="str">
        <f>CONCATENATE(D8,F8)</f>
        <v/>
      </c>
      <c r="B8" s="261" t="str">
        <f>IF(C8="","",DANE!C12)</f>
        <v/>
      </c>
      <c r="C8" s="295" t="str">
        <f>TABELA_DLA_DZIAŁU_BUDŻETU!C35</f>
        <v/>
      </c>
      <c r="D8" s="295" t="str">
        <f>IF(C8="","",DANE!W12)</f>
        <v/>
      </c>
      <c r="E8" s="295" t="str">
        <f>IF(C8="","",DANE!Y12)</f>
        <v/>
      </c>
      <c r="F8" s="296" t="str">
        <f>TABELA_DLA_DZIAŁU_BUDŻETU!F35</f>
        <v/>
      </c>
      <c r="G8" s="293" t="str">
        <f>DANE!L12</f>
        <v/>
      </c>
      <c r="H8" s="294" t="str">
        <f>IF(C8="","",IF(AND(DANE!L12=DANE!$A$77,DANE!$I$9="",OR(DANE!V12=DANE!$A$63,DANE!V12="")),DANE!P12/DANE!Q12,0))</f>
        <v/>
      </c>
      <c r="I8" s="284" t="str">
        <f>IF(C8="","",IF(AND(F8=DANE!$A$30,H8&gt;0),DANE!AB12,))</f>
        <v/>
      </c>
      <c r="J8" s="259"/>
    </row>
    <row r="9" spans="1:10" x14ac:dyDescent="0.2">
      <c r="A9" s="18" t="str">
        <f>CONCATENATE(D9,F9)</f>
        <v/>
      </c>
      <c r="B9" s="261" t="str">
        <f>IF(C9="","",DANE!C13)</f>
        <v/>
      </c>
      <c r="C9" s="295" t="str">
        <f>TABELA_DLA_DZIAŁU_BUDŻETU!C36</f>
        <v/>
      </c>
      <c r="D9" s="295" t="str">
        <f>IF(C9="","",DANE!W13)</f>
        <v/>
      </c>
      <c r="E9" s="295" t="str">
        <f>IF(C9="","",DANE!Y13)</f>
        <v/>
      </c>
      <c r="F9" s="296" t="str">
        <f>TABELA_DLA_DZIAŁU_BUDŻETU!F36</f>
        <v/>
      </c>
      <c r="G9" s="293" t="str">
        <f>DANE!L13</f>
        <v/>
      </c>
      <c r="H9" s="294" t="str">
        <f>IF(C9="","",IF(AND(DANE!L13=DANE!$A$77,DANE!$I$9="",OR(DANE!V13=DANE!$A$63,DANE!V13="")),DANE!P13/DANE!Q13,0))</f>
        <v/>
      </c>
      <c r="I9" s="284" t="str">
        <f>IF(C9="","",IF(AND(F9=DANE!$A$30,H9&gt;0),DANE!AB13,))</f>
        <v/>
      </c>
      <c r="J9" s="259"/>
    </row>
    <row r="10" spans="1:10" x14ac:dyDescent="0.2">
      <c r="A10" s="18" t="str">
        <f t="shared" ref="A10:A47" si="0">CONCATENATE(D10,F10)</f>
        <v/>
      </c>
      <c r="B10" s="261" t="str">
        <f>IF(C10="","",DANE!C14)</f>
        <v/>
      </c>
      <c r="C10" s="295" t="str">
        <f>TABELA_DLA_DZIAŁU_BUDŻETU!C37</f>
        <v/>
      </c>
      <c r="D10" s="295" t="str">
        <f>IF(C10="","",DANE!W14)</f>
        <v/>
      </c>
      <c r="E10" s="295" t="str">
        <f>IF(C10="","",DANE!Y14)</f>
        <v/>
      </c>
      <c r="F10" s="296" t="str">
        <f>TABELA_DLA_DZIAŁU_BUDŻETU!F37</f>
        <v/>
      </c>
      <c r="G10" s="293" t="str">
        <f>DANE!L14</f>
        <v/>
      </c>
      <c r="H10" s="294" t="str">
        <f>IF(C10="","",IF(AND(DANE!L14=DANE!$A$77,DANE!$I$9="",OR(DANE!V14=DANE!$A$63,DANE!V14="")),DANE!P14/DANE!Q14,0))</f>
        <v/>
      </c>
      <c r="I10" s="284" t="str">
        <f>IF(C10="","",IF(AND(F10=DANE!$A$30,H10&gt;0),DANE!AB14,))</f>
        <v/>
      </c>
      <c r="J10" s="259"/>
    </row>
    <row r="11" spans="1:10" x14ac:dyDescent="0.2">
      <c r="A11" s="18" t="str">
        <f t="shared" si="0"/>
        <v/>
      </c>
      <c r="B11" s="261" t="str">
        <f>IF(C11="","",DANE!C15)</f>
        <v/>
      </c>
      <c r="C11" s="295" t="str">
        <f>TABELA_DLA_DZIAŁU_BUDŻETU!C38</f>
        <v/>
      </c>
      <c r="D11" s="295" t="str">
        <f>IF(C11="","",DANE!W15)</f>
        <v/>
      </c>
      <c r="E11" s="295" t="str">
        <f>IF(C11="","",DANE!Y15)</f>
        <v/>
      </c>
      <c r="F11" s="296" t="str">
        <f>TABELA_DLA_DZIAŁU_BUDŻETU!F38</f>
        <v/>
      </c>
      <c r="G11" s="293" t="str">
        <f>DANE!L15</f>
        <v/>
      </c>
      <c r="H11" s="294" t="str">
        <f>IF(C11="","",IF(AND(DANE!L15=DANE!$A$77,DANE!$I$9="",OR(DANE!V15=DANE!$A$63,DANE!V15="")),DANE!P15/DANE!Q15,0))</f>
        <v/>
      </c>
      <c r="I11" s="284" t="str">
        <f>IF(C11="","",IF(AND(F11=DANE!$A$30,H11&gt;0),DANE!AB15,))</f>
        <v/>
      </c>
      <c r="J11" s="259"/>
    </row>
    <row r="12" spans="1:10" x14ac:dyDescent="0.2">
      <c r="A12" s="18" t="str">
        <f t="shared" si="0"/>
        <v/>
      </c>
      <c r="B12" s="261" t="str">
        <f>IF(C12="","",DANE!C16)</f>
        <v/>
      </c>
      <c r="C12" s="295" t="str">
        <f>TABELA_DLA_DZIAŁU_BUDŻETU!C39</f>
        <v/>
      </c>
      <c r="D12" s="295" t="str">
        <f>IF(C12="","",DANE!W16)</f>
        <v/>
      </c>
      <c r="E12" s="295" t="str">
        <f>IF(C12="","",DANE!Y16)</f>
        <v/>
      </c>
      <c r="F12" s="296" t="str">
        <f>TABELA_DLA_DZIAŁU_BUDŻETU!F39</f>
        <v/>
      </c>
      <c r="G12" s="293" t="str">
        <f>DANE!L16</f>
        <v/>
      </c>
      <c r="H12" s="294" t="str">
        <f>IF(C12="","",IF(AND(DANE!L16=DANE!$A$77,DANE!$I$9="",OR(DANE!V16=DANE!$A$63,DANE!V16="")),DANE!P16/DANE!Q16,0))</f>
        <v/>
      </c>
      <c r="I12" s="284" t="str">
        <f>IF(C12="","",IF(AND(F12=DANE!$A$30,H12&gt;0),DANE!AB16,))</f>
        <v/>
      </c>
      <c r="J12" s="259"/>
    </row>
    <row r="13" spans="1:10" x14ac:dyDescent="0.2">
      <c r="A13" s="18" t="str">
        <f t="shared" si="0"/>
        <v/>
      </c>
      <c r="B13" s="261" t="str">
        <f>IF(C13="","",DANE!C17)</f>
        <v/>
      </c>
      <c r="C13" s="295" t="str">
        <f>TABELA_DLA_DZIAŁU_BUDŻETU!C40</f>
        <v/>
      </c>
      <c r="D13" s="295" t="str">
        <f>IF(C13="","",DANE!W17)</f>
        <v/>
      </c>
      <c r="E13" s="295" t="str">
        <f>IF(C13="","",DANE!Y17)</f>
        <v/>
      </c>
      <c r="F13" s="296" t="str">
        <f>TABELA_DLA_DZIAŁU_BUDŻETU!F40</f>
        <v/>
      </c>
      <c r="G13" s="293" t="str">
        <f>DANE!L17</f>
        <v/>
      </c>
      <c r="H13" s="294" t="str">
        <f>IF(C13="","",IF(AND(DANE!L17=DANE!$A$77,DANE!$I$9="",OR(DANE!V17=DANE!$A$63,DANE!V17="")),DANE!P17/DANE!Q17,0))</f>
        <v/>
      </c>
      <c r="I13" s="284" t="str">
        <f>IF(C13="","",IF(AND(F13=DANE!$A$30,H13&gt;0),DANE!AB17,))</f>
        <v/>
      </c>
      <c r="J13" s="259"/>
    </row>
    <row r="14" spans="1:10" x14ac:dyDescent="0.2">
      <c r="A14" s="18" t="str">
        <f t="shared" si="0"/>
        <v/>
      </c>
      <c r="B14" s="261" t="str">
        <f>IF(C14="","",DANE!C18)</f>
        <v/>
      </c>
      <c r="C14" s="295" t="str">
        <f>TABELA_DLA_DZIAŁU_BUDŻETU!C41</f>
        <v/>
      </c>
      <c r="D14" s="295" t="str">
        <f>IF(C14="","",DANE!W18)</f>
        <v/>
      </c>
      <c r="E14" s="295" t="str">
        <f>IF(C14="","",DANE!Y18)</f>
        <v/>
      </c>
      <c r="F14" s="296" t="str">
        <f>TABELA_DLA_DZIAŁU_BUDŻETU!F41</f>
        <v/>
      </c>
      <c r="G14" s="293" t="str">
        <f>DANE!L18</f>
        <v/>
      </c>
      <c r="H14" s="294" t="str">
        <f>IF(C14="","",IF(AND(DANE!L18=DANE!$A$77,DANE!$I$9="",OR(DANE!V18=DANE!$A$63,DANE!V18="")),DANE!P18/DANE!Q18,0))</f>
        <v/>
      </c>
      <c r="I14" s="284" t="str">
        <f>IF(C14="","",IF(AND(F14=DANE!$A$30,H14&gt;0),DANE!AB18,))</f>
        <v/>
      </c>
      <c r="J14" s="259"/>
    </row>
    <row r="15" spans="1:10" x14ac:dyDescent="0.2">
      <c r="A15" s="18" t="str">
        <f t="shared" si="0"/>
        <v/>
      </c>
      <c r="B15" s="261" t="str">
        <f>IF(C15="","",DANE!C19)</f>
        <v/>
      </c>
      <c r="C15" s="295" t="str">
        <f>TABELA_DLA_DZIAŁU_BUDŻETU!C42</f>
        <v/>
      </c>
      <c r="D15" s="295" t="str">
        <f>IF(C15="","",DANE!W19)</f>
        <v/>
      </c>
      <c r="E15" s="295" t="str">
        <f>IF(C15="","",DANE!Y19)</f>
        <v/>
      </c>
      <c r="F15" s="296" t="str">
        <f>TABELA_DLA_DZIAŁU_BUDŻETU!F42</f>
        <v/>
      </c>
      <c r="G15" s="293" t="str">
        <f>DANE!L19</f>
        <v/>
      </c>
      <c r="H15" s="294" t="str">
        <f>IF(C15="","",IF(AND(DANE!L19=DANE!$A$77,DANE!$I$9="",OR(DANE!V19=DANE!$A$63,DANE!V19="")),DANE!P19/DANE!Q19,0))</f>
        <v/>
      </c>
      <c r="I15" s="284" t="str">
        <f>IF(C15="","",IF(AND(F15=DANE!$A$30,H15&gt;0),DANE!AB19,))</f>
        <v/>
      </c>
      <c r="J15" s="259"/>
    </row>
    <row r="16" spans="1:10" x14ac:dyDescent="0.2">
      <c r="A16" s="18" t="str">
        <f t="shared" si="0"/>
        <v/>
      </c>
      <c r="B16" s="261" t="str">
        <f>IF(C16="","",DANE!C20)</f>
        <v/>
      </c>
      <c r="C16" s="295" t="str">
        <f>TABELA_DLA_DZIAŁU_BUDŻETU!C43</f>
        <v/>
      </c>
      <c r="D16" s="295" t="str">
        <f>IF(C16="","",DANE!W20)</f>
        <v/>
      </c>
      <c r="E16" s="295" t="str">
        <f>IF(C16="","",DANE!Y20)</f>
        <v/>
      </c>
      <c r="F16" s="296" t="str">
        <f>TABELA_DLA_DZIAŁU_BUDŻETU!F43</f>
        <v/>
      </c>
      <c r="G16" s="293" t="str">
        <f>DANE!L20</f>
        <v/>
      </c>
      <c r="H16" s="294" t="str">
        <f>IF(C16="","",IF(AND(DANE!L20=DANE!$A$77,DANE!$I$9="",OR(DANE!V20=DANE!$A$63,DANE!V20="")),DANE!P20/DANE!Q20,0))</f>
        <v/>
      </c>
      <c r="I16" s="284" t="str">
        <f>IF(C16="","",IF(AND(F16=DANE!$A$30,H16&gt;0),DANE!AB20,))</f>
        <v/>
      </c>
      <c r="J16" s="259"/>
    </row>
    <row r="17" spans="1:10" x14ac:dyDescent="0.2">
      <c r="A17" s="18" t="str">
        <f t="shared" si="0"/>
        <v/>
      </c>
      <c r="B17" s="261" t="str">
        <f>IF(C17="","",DANE!C21)</f>
        <v/>
      </c>
      <c r="C17" s="295" t="str">
        <f>TABELA_DLA_DZIAŁU_BUDŻETU!C44</f>
        <v/>
      </c>
      <c r="D17" s="295" t="str">
        <f>IF(C17="","",DANE!W21)</f>
        <v/>
      </c>
      <c r="E17" s="295" t="str">
        <f>IF(C17="","",DANE!Y21)</f>
        <v/>
      </c>
      <c r="F17" s="296" t="str">
        <f>TABELA_DLA_DZIAŁU_BUDŻETU!F44</f>
        <v/>
      </c>
      <c r="G17" s="293" t="str">
        <f>DANE!L21</f>
        <v/>
      </c>
      <c r="H17" s="294" t="str">
        <f>IF(C17="","",IF(AND(DANE!L21=DANE!$A$77,DANE!$I$9="",OR(DANE!V21=DANE!$A$63,DANE!V21="")),DANE!P21/DANE!Q21,0))</f>
        <v/>
      </c>
      <c r="I17" s="284" t="str">
        <f>IF(C17="","",IF(AND(F17=DANE!$A$30,H17&gt;0),DANE!AB21,))</f>
        <v/>
      </c>
      <c r="J17" s="259"/>
    </row>
    <row r="18" spans="1:10" x14ac:dyDescent="0.2">
      <c r="A18" s="18" t="str">
        <f t="shared" si="0"/>
        <v/>
      </c>
      <c r="B18" s="261" t="str">
        <f>IF(C18="","",DANE!C22)</f>
        <v/>
      </c>
      <c r="C18" s="295" t="str">
        <f>TABELA_DLA_DZIAŁU_BUDŻETU!C45</f>
        <v/>
      </c>
      <c r="D18" s="295" t="str">
        <f>IF(C18="","",DANE!W22)</f>
        <v/>
      </c>
      <c r="E18" s="295" t="str">
        <f>IF(C18="","",DANE!Y22)</f>
        <v/>
      </c>
      <c r="F18" s="296" t="str">
        <f>TABELA_DLA_DZIAŁU_BUDŻETU!F45</f>
        <v/>
      </c>
      <c r="G18" s="293" t="str">
        <f>DANE!L22</f>
        <v/>
      </c>
      <c r="H18" s="294" t="str">
        <f>IF(C18="","",IF(AND(DANE!L22=DANE!$A$77,DANE!$I$9="",OR(DANE!V22=DANE!$A$63,DANE!V22="")),DANE!P22/DANE!Q22,0))</f>
        <v/>
      </c>
      <c r="I18" s="284" t="str">
        <f>IF(C18="","",IF(AND(F18=DANE!$A$30,H18&gt;0),DANE!AB22,))</f>
        <v/>
      </c>
      <c r="J18" s="259"/>
    </row>
    <row r="19" spans="1:10" x14ac:dyDescent="0.2">
      <c r="A19" s="18" t="str">
        <f t="shared" si="0"/>
        <v/>
      </c>
      <c r="B19" s="261" t="str">
        <f>IF(C19="","",DANE!C23)</f>
        <v/>
      </c>
      <c r="C19" s="295" t="str">
        <f>TABELA_DLA_DZIAŁU_BUDŻETU!C46</f>
        <v/>
      </c>
      <c r="D19" s="295" t="str">
        <f>IF(C19="","",DANE!W23)</f>
        <v/>
      </c>
      <c r="E19" s="295" t="str">
        <f>IF(C19="","",DANE!Y23)</f>
        <v/>
      </c>
      <c r="F19" s="296" t="str">
        <f>TABELA_DLA_DZIAŁU_BUDŻETU!F46</f>
        <v/>
      </c>
      <c r="G19" s="293" t="str">
        <f>DANE!L23</f>
        <v/>
      </c>
      <c r="H19" s="294" t="str">
        <f>IF(C19="","",IF(AND(DANE!L23=DANE!$A$77,DANE!$I$9="",OR(DANE!V23=DANE!$A$63,DANE!V23="")),DANE!P23/DANE!Q23,0))</f>
        <v/>
      </c>
      <c r="I19" s="284" t="str">
        <f>IF(C19="","",IF(AND(F19=DANE!$A$30,H19&gt;0),DANE!AB23,))</f>
        <v/>
      </c>
      <c r="J19" s="259"/>
    </row>
    <row r="20" spans="1:10" x14ac:dyDescent="0.2">
      <c r="A20" s="18" t="str">
        <f t="shared" si="0"/>
        <v/>
      </c>
      <c r="B20" s="261" t="str">
        <f>IF(C20="","",DANE!C24)</f>
        <v/>
      </c>
      <c r="C20" s="295" t="str">
        <f>TABELA_DLA_DZIAŁU_BUDŻETU!C47</f>
        <v/>
      </c>
      <c r="D20" s="295" t="str">
        <f>IF(C20="","",DANE!W24)</f>
        <v/>
      </c>
      <c r="E20" s="295" t="str">
        <f>IF(C20="","",DANE!Y24)</f>
        <v/>
      </c>
      <c r="F20" s="296" t="str">
        <f>TABELA_DLA_DZIAŁU_BUDŻETU!F47</f>
        <v/>
      </c>
      <c r="G20" s="293" t="str">
        <f>DANE!L24</f>
        <v/>
      </c>
      <c r="H20" s="294" t="str">
        <f>IF(C20="","",IF(AND(DANE!L24=DANE!$A$77,DANE!$I$9="",OR(DANE!V24=DANE!$A$63,DANE!V24="")),DANE!P24/DANE!Q24,0))</f>
        <v/>
      </c>
      <c r="I20" s="284" t="str">
        <f>IF(C20="","",IF(AND(F20=DANE!$A$30,H20&gt;0),DANE!AB24,))</f>
        <v/>
      </c>
      <c r="J20" s="259"/>
    </row>
    <row r="21" spans="1:10" x14ac:dyDescent="0.2">
      <c r="A21" s="18" t="str">
        <f t="shared" si="0"/>
        <v/>
      </c>
      <c r="B21" s="261" t="str">
        <f>IF(C21="","",DANE!C25)</f>
        <v/>
      </c>
      <c r="C21" s="295" t="str">
        <f>TABELA_DLA_DZIAŁU_BUDŻETU!C48</f>
        <v/>
      </c>
      <c r="D21" s="295" t="str">
        <f>IF(C21="","",DANE!W25)</f>
        <v/>
      </c>
      <c r="E21" s="295" t="str">
        <f>IF(C21="","",DANE!Y25)</f>
        <v/>
      </c>
      <c r="F21" s="296" t="str">
        <f>TABELA_DLA_DZIAŁU_BUDŻETU!F48</f>
        <v/>
      </c>
      <c r="G21" s="293" t="str">
        <f>DANE!L25</f>
        <v/>
      </c>
      <c r="H21" s="294" t="str">
        <f>IF(C21="","",IF(AND(DANE!L25=DANE!$A$77,DANE!$I$9="",OR(DANE!V25=DANE!$A$63,DANE!V25="")),DANE!P25/DANE!Q25,0))</f>
        <v/>
      </c>
      <c r="I21" s="284" t="str">
        <f>IF(C21="","",IF(AND(F21=DANE!$A$30,H21&gt;0),DANE!AB25,))</f>
        <v/>
      </c>
      <c r="J21" s="259"/>
    </row>
    <row r="22" spans="1:10" x14ac:dyDescent="0.2">
      <c r="A22" s="18" t="str">
        <f t="shared" si="0"/>
        <v/>
      </c>
      <c r="B22" s="261" t="str">
        <f>IF(C22="","",DANE!C26)</f>
        <v/>
      </c>
      <c r="C22" s="295" t="str">
        <f>TABELA_DLA_DZIAŁU_BUDŻETU!C49</f>
        <v/>
      </c>
      <c r="D22" s="295" t="str">
        <f>IF(C22="","",DANE!W26)</f>
        <v/>
      </c>
      <c r="E22" s="295" t="str">
        <f>IF(C22="","",DANE!Y26)</f>
        <v/>
      </c>
      <c r="F22" s="296" t="str">
        <f>TABELA_DLA_DZIAŁU_BUDŻETU!F49</f>
        <v/>
      </c>
      <c r="G22" s="293" t="str">
        <f>DANE!L26</f>
        <v/>
      </c>
      <c r="H22" s="294" t="str">
        <f>IF(C22="","",IF(AND(DANE!L26=DANE!$A$77,DANE!$I$9="",OR(DANE!V26=DANE!$A$63,DANE!V26="")),DANE!P26/DANE!Q26,0))</f>
        <v/>
      </c>
      <c r="I22" s="284" t="str">
        <f>IF(C22="","",IF(AND(F22=DANE!$A$30,H22&gt;0),DANE!AB26,))</f>
        <v/>
      </c>
      <c r="J22" s="259"/>
    </row>
    <row r="23" spans="1:10" x14ac:dyDescent="0.2">
      <c r="A23" s="18" t="str">
        <f t="shared" si="0"/>
        <v/>
      </c>
      <c r="B23" s="261" t="str">
        <f>IF(C23="","",DANE!C27)</f>
        <v/>
      </c>
      <c r="C23" s="295" t="str">
        <f>TABELA_DLA_DZIAŁU_BUDŻETU!C50</f>
        <v/>
      </c>
      <c r="D23" s="295" t="str">
        <f>IF(C23="","",DANE!W27)</f>
        <v/>
      </c>
      <c r="E23" s="295" t="str">
        <f>IF(C23="","",DANE!Y27)</f>
        <v/>
      </c>
      <c r="F23" s="296" t="str">
        <f>TABELA_DLA_DZIAŁU_BUDŻETU!F50</f>
        <v/>
      </c>
      <c r="G23" s="293" t="str">
        <f>DANE!L27</f>
        <v/>
      </c>
      <c r="H23" s="294" t="str">
        <f>IF(C23="","",IF(AND(DANE!L27=DANE!$A$77,DANE!$I$9="",OR(DANE!V27=DANE!$A$63,DANE!V27="")),DANE!P27/DANE!Q27,0))</f>
        <v/>
      </c>
      <c r="I23" s="284" t="str">
        <f>IF(C23="","",IF(AND(F23=DANE!$A$30,H23&gt;0),DANE!AB27,))</f>
        <v/>
      </c>
      <c r="J23" s="259"/>
    </row>
    <row r="24" spans="1:10" x14ac:dyDescent="0.2">
      <c r="A24" s="18" t="str">
        <f t="shared" si="0"/>
        <v/>
      </c>
      <c r="B24" s="261" t="str">
        <f>IF(C24="","",DANE!C28)</f>
        <v/>
      </c>
      <c r="C24" s="295" t="str">
        <f>TABELA_DLA_DZIAŁU_BUDŻETU!C51</f>
        <v/>
      </c>
      <c r="D24" s="295" t="str">
        <f>IF(C24="","",DANE!W28)</f>
        <v/>
      </c>
      <c r="E24" s="295" t="str">
        <f>IF(C24="","",DANE!Y28)</f>
        <v/>
      </c>
      <c r="F24" s="296" t="str">
        <f>TABELA_DLA_DZIAŁU_BUDŻETU!F51</f>
        <v/>
      </c>
      <c r="G24" s="293" t="str">
        <f>DANE!L28</f>
        <v/>
      </c>
      <c r="H24" s="294" t="str">
        <f>IF(C24="","",IF(AND(DANE!L28=DANE!$A$77,DANE!$I$9="",OR(DANE!V28=DANE!$A$63,DANE!V28="")),DANE!P28/DANE!Q28,0))</f>
        <v/>
      </c>
      <c r="I24" s="284" t="str">
        <f>IF(C24="","",IF(AND(F24=DANE!$A$30,H24&gt;0),DANE!AB28,))</f>
        <v/>
      </c>
      <c r="J24" s="259"/>
    </row>
    <row r="25" spans="1:10" x14ac:dyDescent="0.2">
      <c r="A25" s="18" t="str">
        <f t="shared" si="0"/>
        <v/>
      </c>
      <c r="B25" s="261" t="str">
        <f>IF(C25="","",DANE!C29)</f>
        <v/>
      </c>
      <c r="C25" s="295" t="str">
        <f>TABELA_DLA_DZIAŁU_BUDŻETU!C52</f>
        <v/>
      </c>
      <c r="D25" s="295" t="str">
        <f>IF(C25="","",DANE!W29)</f>
        <v/>
      </c>
      <c r="E25" s="295" t="str">
        <f>IF(C25="","",DANE!Y29)</f>
        <v/>
      </c>
      <c r="F25" s="296" t="str">
        <f>TABELA_DLA_DZIAŁU_BUDŻETU!F52</f>
        <v/>
      </c>
      <c r="G25" s="293" t="str">
        <f>DANE!L29</f>
        <v/>
      </c>
      <c r="H25" s="294" t="str">
        <f>IF(C25="","",IF(AND(DANE!L29=DANE!$A$77,DANE!$I$9="",OR(DANE!V29=DANE!$A$63,DANE!V29="")),DANE!P29/DANE!Q29,0))</f>
        <v/>
      </c>
      <c r="I25" s="284" t="str">
        <f>IF(C25="","",IF(AND(F25=DANE!$A$30,H25&gt;0),DANE!AB29,))</f>
        <v/>
      </c>
      <c r="J25" s="259"/>
    </row>
    <row r="26" spans="1:10" x14ac:dyDescent="0.2">
      <c r="A26" s="18" t="str">
        <f t="shared" si="0"/>
        <v/>
      </c>
      <c r="B26" s="261" t="str">
        <f>IF(C26="","",DANE!C30)</f>
        <v/>
      </c>
      <c r="C26" s="295" t="str">
        <f>TABELA_DLA_DZIAŁU_BUDŻETU!C53</f>
        <v/>
      </c>
      <c r="D26" s="295" t="str">
        <f>IF(C26="","",DANE!W30)</f>
        <v/>
      </c>
      <c r="E26" s="295" t="str">
        <f>IF(C26="","",DANE!Y30)</f>
        <v/>
      </c>
      <c r="F26" s="296" t="str">
        <f>TABELA_DLA_DZIAŁU_BUDŻETU!F53</f>
        <v/>
      </c>
      <c r="G26" s="293" t="str">
        <f>DANE!L30</f>
        <v/>
      </c>
      <c r="H26" s="294" t="str">
        <f>IF(C26="","",IF(AND(DANE!L30=DANE!$A$77,DANE!$I$9="",OR(DANE!V30=DANE!$A$63,DANE!V30="")),DANE!P30/DANE!Q30,0))</f>
        <v/>
      </c>
      <c r="I26" s="284" t="str">
        <f>IF(C26="","",IF(AND(F26=DANE!$A$30,H26&gt;0),DANE!AB30,))</f>
        <v/>
      </c>
      <c r="J26" s="259"/>
    </row>
    <row r="27" spans="1:10" x14ac:dyDescent="0.2">
      <c r="A27" s="18" t="str">
        <f t="shared" si="0"/>
        <v/>
      </c>
      <c r="B27" s="261" t="str">
        <f>IF(C27="","",DANE!C31)</f>
        <v/>
      </c>
      <c r="C27" s="295" t="str">
        <f>TABELA_DLA_DZIAŁU_BUDŻETU!C54</f>
        <v/>
      </c>
      <c r="D27" s="295" t="str">
        <f>IF(C27="","",DANE!W31)</f>
        <v/>
      </c>
      <c r="E27" s="295" t="str">
        <f>IF(C27="","",DANE!Y31)</f>
        <v/>
      </c>
      <c r="F27" s="296" t="str">
        <f>TABELA_DLA_DZIAŁU_BUDŻETU!F54</f>
        <v/>
      </c>
      <c r="G27" s="293" t="str">
        <f>DANE!L31</f>
        <v/>
      </c>
      <c r="H27" s="294" t="str">
        <f>IF(C27="","",IF(AND(DANE!L31=DANE!$A$77,DANE!$I$9="",OR(DANE!V31=DANE!$A$63,DANE!V31="")),DANE!P31/DANE!Q31,0))</f>
        <v/>
      </c>
      <c r="I27" s="284" t="str">
        <f>IF(C27="","",IF(AND(F27=DANE!$A$30,H27&gt;0),DANE!AB31,))</f>
        <v/>
      </c>
      <c r="J27" s="259"/>
    </row>
    <row r="28" spans="1:10" x14ac:dyDescent="0.2">
      <c r="A28" s="18" t="str">
        <f t="shared" si="0"/>
        <v/>
      </c>
      <c r="B28" s="261" t="str">
        <f>IF(C28="","",DANE!C32)</f>
        <v/>
      </c>
      <c r="C28" s="295" t="str">
        <f>TABELA_DLA_DZIAŁU_BUDŻETU!C55</f>
        <v/>
      </c>
      <c r="D28" s="295" t="str">
        <f>IF(C28="","",DANE!W32)</f>
        <v/>
      </c>
      <c r="E28" s="295" t="str">
        <f>IF(C28="","",DANE!Y32)</f>
        <v/>
      </c>
      <c r="F28" s="296" t="str">
        <f>TABELA_DLA_DZIAŁU_BUDŻETU!F55</f>
        <v/>
      </c>
      <c r="G28" s="293" t="str">
        <f>DANE!L32</f>
        <v/>
      </c>
      <c r="H28" s="294" t="str">
        <f>IF(C28="","",IF(AND(DANE!L32=DANE!$A$77,DANE!$I$9="",OR(DANE!V32=DANE!$A$63,DANE!V32="")),DANE!P32/DANE!Q32,0))</f>
        <v/>
      </c>
      <c r="I28" s="284" t="str">
        <f>IF(C28="","",IF(AND(F28=DANE!$A$30,H28&gt;0),DANE!AB32,))</f>
        <v/>
      </c>
      <c r="J28" s="259"/>
    </row>
    <row r="29" spans="1:10" x14ac:dyDescent="0.2">
      <c r="A29" s="18" t="str">
        <f t="shared" si="0"/>
        <v/>
      </c>
      <c r="B29" s="261" t="str">
        <f>IF(C29="","",DANE!C33)</f>
        <v/>
      </c>
      <c r="C29" s="295" t="str">
        <f>TABELA_DLA_DZIAŁU_BUDŻETU!C56</f>
        <v/>
      </c>
      <c r="D29" s="295" t="str">
        <f>IF(C29="","",DANE!W33)</f>
        <v/>
      </c>
      <c r="E29" s="295" t="str">
        <f>IF(C29="","",DANE!Y33)</f>
        <v/>
      </c>
      <c r="F29" s="296" t="str">
        <f>TABELA_DLA_DZIAŁU_BUDŻETU!F56</f>
        <v/>
      </c>
      <c r="G29" s="293" t="str">
        <f>DANE!L33</f>
        <v/>
      </c>
      <c r="H29" s="294" t="str">
        <f>IF(C29="","",IF(AND(DANE!L33=DANE!$A$77,DANE!$I$9="",OR(DANE!V33=DANE!$A$63,DANE!V33="")),DANE!P33/DANE!Q33,0))</f>
        <v/>
      </c>
      <c r="I29" s="284" t="str">
        <f>IF(C29="","",IF(AND(F29=DANE!$A$30,H29&gt;0),DANE!AB33,))</f>
        <v/>
      </c>
      <c r="J29" s="259"/>
    </row>
    <row r="30" spans="1:10" x14ac:dyDescent="0.2">
      <c r="A30" s="18" t="str">
        <f t="shared" si="0"/>
        <v/>
      </c>
      <c r="B30" s="261" t="str">
        <f>IF(C30="","",DANE!C34)</f>
        <v/>
      </c>
      <c r="C30" s="295" t="str">
        <f>TABELA_DLA_DZIAŁU_BUDŻETU!C57</f>
        <v/>
      </c>
      <c r="D30" s="295" t="str">
        <f>IF(C30="","",DANE!W34)</f>
        <v/>
      </c>
      <c r="E30" s="295" t="str">
        <f>IF(C30="","",DANE!Y34)</f>
        <v/>
      </c>
      <c r="F30" s="296" t="str">
        <f>TABELA_DLA_DZIAŁU_BUDŻETU!F57</f>
        <v/>
      </c>
      <c r="G30" s="293" t="str">
        <f>DANE!L34</f>
        <v/>
      </c>
      <c r="H30" s="294" t="str">
        <f>IF(C30="","",IF(AND(DANE!L34=DANE!$A$77,DANE!$I$9="",OR(DANE!V34=DANE!$A$63,DANE!V34="")),DANE!P34/DANE!Q34,0))</f>
        <v/>
      </c>
      <c r="I30" s="284" t="str">
        <f>IF(C30="","",IF(AND(F30=DANE!$A$30,H30&gt;0),DANE!AB34,))</f>
        <v/>
      </c>
      <c r="J30" s="259"/>
    </row>
    <row r="31" spans="1:10" x14ac:dyDescent="0.2">
      <c r="A31" s="18" t="str">
        <f t="shared" si="0"/>
        <v/>
      </c>
      <c r="B31" s="261" t="str">
        <f>IF(C31="","",DANE!C35)</f>
        <v/>
      </c>
      <c r="C31" s="295" t="str">
        <f>TABELA_DLA_DZIAŁU_BUDŻETU!C58</f>
        <v/>
      </c>
      <c r="D31" s="295" t="str">
        <f>IF(C31="","",DANE!W35)</f>
        <v/>
      </c>
      <c r="E31" s="295" t="str">
        <f>IF(C31="","",DANE!Y35)</f>
        <v/>
      </c>
      <c r="F31" s="296" t="str">
        <f>TABELA_DLA_DZIAŁU_BUDŻETU!F58</f>
        <v/>
      </c>
      <c r="G31" s="293" t="str">
        <f>DANE!L35</f>
        <v/>
      </c>
      <c r="H31" s="294" t="str">
        <f>IF(C31="","",IF(AND(DANE!L35=DANE!$A$77,DANE!$I$9="",OR(DANE!V35=DANE!$A$63,DANE!V35="")),DANE!P35/DANE!Q35,0))</f>
        <v/>
      </c>
      <c r="I31" s="284" t="str">
        <f>IF(C31="","",IF(AND(F31=DANE!$A$30,H31&gt;0),DANE!AB35,))</f>
        <v/>
      </c>
      <c r="J31" s="259"/>
    </row>
    <row r="32" spans="1:10" x14ac:dyDescent="0.2">
      <c r="A32" s="18" t="str">
        <f t="shared" si="0"/>
        <v/>
      </c>
      <c r="B32" s="261" t="str">
        <f>IF(C32="","",DANE!C36)</f>
        <v/>
      </c>
      <c r="C32" s="295" t="str">
        <f>TABELA_DLA_DZIAŁU_BUDŻETU!C59</f>
        <v/>
      </c>
      <c r="D32" s="295" t="str">
        <f>IF(C32="","",DANE!W36)</f>
        <v/>
      </c>
      <c r="E32" s="295" t="str">
        <f>IF(C32="","",DANE!Y36)</f>
        <v/>
      </c>
      <c r="F32" s="296" t="str">
        <f>TABELA_DLA_DZIAŁU_BUDŻETU!F59</f>
        <v/>
      </c>
      <c r="G32" s="293" t="str">
        <f>DANE!L36</f>
        <v/>
      </c>
      <c r="H32" s="294" t="str">
        <f>IF(C32="","",IF(AND(DANE!L36=DANE!$A$77,DANE!$I$9="",OR(DANE!V36=DANE!$A$63,DANE!V36="")),DANE!P36/DANE!Q36,0))</f>
        <v/>
      </c>
      <c r="I32" s="284" t="str">
        <f>IF(C32="","",IF(AND(F32=DANE!$A$30,H32&gt;0),DANE!AB36,))</f>
        <v/>
      </c>
      <c r="J32" s="259"/>
    </row>
    <row r="33" spans="1:10" x14ac:dyDescent="0.2">
      <c r="A33" s="18" t="str">
        <f t="shared" si="0"/>
        <v/>
      </c>
      <c r="B33" s="261" t="str">
        <f>IF(C33="","",DANE!C37)</f>
        <v/>
      </c>
      <c r="C33" s="295" t="str">
        <f>TABELA_DLA_DZIAŁU_BUDŻETU!C60</f>
        <v/>
      </c>
      <c r="D33" s="295" t="str">
        <f>IF(C33="","",DANE!W37)</f>
        <v/>
      </c>
      <c r="E33" s="295" t="str">
        <f>IF(C33="","",DANE!Y37)</f>
        <v/>
      </c>
      <c r="F33" s="296" t="str">
        <f>TABELA_DLA_DZIAŁU_BUDŻETU!F60</f>
        <v/>
      </c>
      <c r="G33" s="293" t="str">
        <f>DANE!L37</f>
        <v/>
      </c>
      <c r="H33" s="294" t="str">
        <f>IF(C33="","",IF(AND(DANE!L37=DANE!$A$77,DANE!$I$9="",OR(DANE!V37=DANE!$A$63,DANE!V37="")),DANE!P37/DANE!Q37,0))</f>
        <v/>
      </c>
      <c r="I33" s="284" t="str">
        <f>IF(C33="","",IF(AND(F33=DANE!$A$30,H33&gt;0),DANE!AB37,))</f>
        <v/>
      </c>
      <c r="J33" s="259"/>
    </row>
    <row r="34" spans="1:10" x14ac:dyDescent="0.2">
      <c r="A34" s="18" t="str">
        <f t="shared" si="0"/>
        <v/>
      </c>
      <c r="B34" s="261" t="str">
        <f>IF(C34="","",DANE!C38)</f>
        <v/>
      </c>
      <c r="C34" s="295" t="str">
        <f>TABELA_DLA_DZIAŁU_BUDŻETU!C61</f>
        <v/>
      </c>
      <c r="D34" s="295" t="str">
        <f>IF(C34="","",DANE!W38)</f>
        <v/>
      </c>
      <c r="E34" s="295" t="str">
        <f>IF(C34="","",DANE!Y38)</f>
        <v/>
      </c>
      <c r="F34" s="296" t="str">
        <f>TABELA_DLA_DZIAŁU_BUDŻETU!F61</f>
        <v/>
      </c>
      <c r="G34" s="293" t="str">
        <f>DANE!L38</f>
        <v/>
      </c>
      <c r="H34" s="294" t="str">
        <f>IF(C34="","",IF(AND(DANE!L38=DANE!$A$77,DANE!$I$9="",OR(DANE!V38=DANE!$A$63,DANE!V38="")),DANE!P38/DANE!Q38,0))</f>
        <v/>
      </c>
      <c r="I34" s="284" t="str">
        <f>IF(C34="","",IF(AND(F34=DANE!$A$30,H34&gt;0),DANE!AB38,))</f>
        <v/>
      </c>
      <c r="J34" s="259"/>
    </row>
    <row r="35" spans="1:10" x14ac:dyDescent="0.2">
      <c r="A35" s="18" t="str">
        <f t="shared" si="0"/>
        <v/>
      </c>
      <c r="B35" s="261" t="str">
        <f>IF(C35="","",DANE!C39)</f>
        <v/>
      </c>
      <c r="C35" s="295" t="str">
        <f>TABELA_DLA_DZIAŁU_BUDŻETU!C62</f>
        <v/>
      </c>
      <c r="D35" s="295" t="str">
        <f>IF(C35="","",DANE!W39)</f>
        <v/>
      </c>
      <c r="E35" s="295" t="str">
        <f>IF(C35="","",DANE!Y39)</f>
        <v/>
      </c>
      <c r="F35" s="296" t="str">
        <f>TABELA_DLA_DZIAŁU_BUDŻETU!F62</f>
        <v/>
      </c>
      <c r="G35" s="293" t="str">
        <f>DANE!L39</f>
        <v/>
      </c>
      <c r="H35" s="294" t="str">
        <f>IF(C35="","",IF(AND(DANE!L39=DANE!$A$77,DANE!$I$9="",OR(DANE!V39=DANE!$A$63,DANE!V39="")),DANE!P39/DANE!Q39,0))</f>
        <v/>
      </c>
      <c r="I35" s="284" t="str">
        <f>IF(C35="","",IF(AND(F35=DANE!$A$30,H35&gt;0),DANE!AB39,))</f>
        <v/>
      </c>
      <c r="J35" s="259"/>
    </row>
    <row r="36" spans="1:10" x14ac:dyDescent="0.2">
      <c r="A36" s="18" t="str">
        <f t="shared" si="0"/>
        <v/>
      </c>
      <c r="B36" s="261" t="str">
        <f>IF(C36="","",DANE!C40)</f>
        <v/>
      </c>
      <c r="C36" s="295" t="str">
        <f>TABELA_DLA_DZIAŁU_BUDŻETU!C63</f>
        <v/>
      </c>
      <c r="D36" s="295" t="str">
        <f>IF(C36="","",DANE!W40)</f>
        <v/>
      </c>
      <c r="E36" s="295" t="str">
        <f>IF(C36="","",DANE!Y40)</f>
        <v/>
      </c>
      <c r="F36" s="296" t="str">
        <f>TABELA_DLA_DZIAŁU_BUDŻETU!F63</f>
        <v/>
      </c>
      <c r="G36" s="293" t="str">
        <f>DANE!L40</f>
        <v/>
      </c>
      <c r="H36" s="294" t="str">
        <f>IF(C36="","",IF(AND(DANE!L40=DANE!$A$77,DANE!$I$9="",OR(DANE!V40=DANE!$A$63,DANE!V40="")),DANE!P40/DANE!Q40,0))</f>
        <v/>
      </c>
      <c r="I36" s="284" t="str">
        <f>IF(C36="","",IF(AND(F36=DANE!$A$30,H36&gt;0),DANE!AB40,))</f>
        <v/>
      </c>
      <c r="J36" s="259"/>
    </row>
    <row r="37" spans="1:10" x14ac:dyDescent="0.2">
      <c r="A37" s="18" t="str">
        <f t="shared" si="0"/>
        <v/>
      </c>
      <c r="B37" s="261" t="str">
        <f>IF(C37="","",DANE!C41)</f>
        <v/>
      </c>
      <c r="C37" s="295" t="str">
        <f>TABELA_DLA_DZIAŁU_BUDŻETU!C64</f>
        <v/>
      </c>
      <c r="D37" s="295" t="str">
        <f>IF(C37="","",DANE!W41)</f>
        <v/>
      </c>
      <c r="E37" s="295" t="str">
        <f>IF(C37="","",DANE!Y41)</f>
        <v/>
      </c>
      <c r="F37" s="296" t="str">
        <f>TABELA_DLA_DZIAŁU_BUDŻETU!F64</f>
        <v/>
      </c>
      <c r="G37" s="293" t="str">
        <f>DANE!L41</f>
        <v/>
      </c>
      <c r="H37" s="294" t="str">
        <f>IF(C37="","",IF(AND(DANE!L41=DANE!$A$77,DANE!$I$9="",OR(DANE!V41=DANE!$A$63,DANE!V41="")),DANE!P41/DANE!Q41,0))</f>
        <v/>
      </c>
      <c r="I37" s="284" t="str">
        <f>IF(C37="","",IF(AND(F37=DANE!$A$30,H37&gt;0),DANE!AB41,))</f>
        <v/>
      </c>
      <c r="J37" s="259"/>
    </row>
    <row r="38" spans="1:10" x14ac:dyDescent="0.2">
      <c r="A38" s="18" t="str">
        <f t="shared" si="0"/>
        <v/>
      </c>
      <c r="B38" s="261" t="str">
        <f>IF(C38="","",DANE!C42)</f>
        <v/>
      </c>
      <c r="C38" s="295" t="str">
        <f>TABELA_DLA_DZIAŁU_BUDŻETU!C65</f>
        <v/>
      </c>
      <c r="D38" s="295" t="str">
        <f>IF(C38="","",DANE!W42)</f>
        <v/>
      </c>
      <c r="E38" s="295" t="str">
        <f>IF(C38="","",DANE!Y42)</f>
        <v/>
      </c>
      <c r="F38" s="296" t="str">
        <f>TABELA_DLA_DZIAŁU_BUDŻETU!F65</f>
        <v/>
      </c>
      <c r="G38" s="293" t="str">
        <f>DANE!L42</f>
        <v/>
      </c>
      <c r="H38" s="294" t="str">
        <f>IF(C38="","",IF(AND(DANE!L42=DANE!$A$77,DANE!$I$9="",OR(DANE!V42=DANE!$A$63,DANE!V42="")),DANE!P42/DANE!Q42,0))</f>
        <v/>
      </c>
      <c r="I38" s="284" t="str">
        <f>IF(C38="","",IF(AND(F38=DANE!$A$30,H38&gt;0),DANE!AB42,))</f>
        <v/>
      </c>
    </row>
    <row r="39" spans="1:10" x14ac:dyDescent="0.2">
      <c r="A39" s="18" t="str">
        <f t="shared" si="0"/>
        <v/>
      </c>
      <c r="B39" s="261" t="str">
        <f>IF(C39="","",DANE!C43)</f>
        <v/>
      </c>
      <c r="C39" s="295" t="str">
        <f>TABELA_DLA_DZIAŁU_BUDŻETU!C66</f>
        <v/>
      </c>
      <c r="D39" s="295" t="str">
        <f>IF(C39="","",DANE!W43)</f>
        <v/>
      </c>
      <c r="E39" s="295" t="str">
        <f>IF(C39="","",DANE!Y43)</f>
        <v/>
      </c>
      <c r="F39" s="296" t="str">
        <f>TABELA_DLA_DZIAŁU_BUDŻETU!F66</f>
        <v/>
      </c>
      <c r="G39" s="293" t="str">
        <f>DANE!L43</f>
        <v/>
      </c>
      <c r="H39" s="294" t="str">
        <f>IF(C39="","",IF(AND(DANE!L43=DANE!$A$77,DANE!$I$9="",OR(DANE!V43=DANE!$A$63,DANE!V43="")),DANE!P43/DANE!Q43,0))</f>
        <v/>
      </c>
      <c r="I39" s="284" t="str">
        <f>IF(C39="","",IF(AND(F39=DANE!$A$30,H39&gt;0),DANE!AB43,))</f>
        <v/>
      </c>
    </row>
    <row r="40" spans="1:10" x14ac:dyDescent="0.2">
      <c r="A40" s="18" t="str">
        <f t="shared" si="0"/>
        <v/>
      </c>
      <c r="B40" s="261" t="str">
        <f>IF(C40="","",DANE!C44)</f>
        <v/>
      </c>
      <c r="C40" s="295" t="str">
        <f>TABELA_DLA_DZIAŁU_BUDŻETU!C67</f>
        <v/>
      </c>
      <c r="D40" s="295" t="str">
        <f>IF(C40="","",DANE!W44)</f>
        <v/>
      </c>
      <c r="E40" s="295" t="str">
        <f>IF(C40="","",DANE!Y44)</f>
        <v/>
      </c>
      <c r="F40" s="296" t="str">
        <f>TABELA_DLA_DZIAŁU_BUDŻETU!F67</f>
        <v/>
      </c>
      <c r="G40" s="293" t="str">
        <f>DANE!L44</f>
        <v/>
      </c>
      <c r="H40" s="294" t="str">
        <f>IF(C40="","",IF(AND(DANE!L44=DANE!$A$77,DANE!$I$9="",OR(DANE!V44=DANE!$A$63,DANE!V44="")),DANE!P44/DANE!Q44,0))</f>
        <v/>
      </c>
      <c r="I40" s="284" t="str">
        <f>IF(C40="","",IF(AND(F40=DANE!$A$30,H40&gt;0),DANE!AB44,))</f>
        <v/>
      </c>
    </row>
    <row r="41" spans="1:10" x14ac:dyDescent="0.2">
      <c r="A41" s="18" t="str">
        <f t="shared" si="0"/>
        <v/>
      </c>
      <c r="B41" s="261" t="str">
        <f>IF(C41="","",DANE!C45)</f>
        <v/>
      </c>
      <c r="C41" s="295" t="str">
        <f>TABELA_DLA_DZIAŁU_BUDŻETU!C68</f>
        <v/>
      </c>
      <c r="D41" s="295" t="str">
        <f>IF(C41="","",DANE!W45)</f>
        <v/>
      </c>
      <c r="E41" s="295" t="str">
        <f>IF(C41="","",DANE!Y45)</f>
        <v/>
      </c>
      <c r="F41" s="296" t="str">
        <f>TABELA_DLA_DZIAŁU_BUDŻETU!F68</f>
        <v/>
      </c>
      <c r="G41" s="293" t="str">
        <f>DANE!L45</f>
        <v/>
      </c>
      <c r="H41" s="294" t="str">
        <f>IF(C41="","",IF(AND(DANE!L45=DANE!$A$77,DANE!$I$9="",OR(DANE!V45=DANE!$A$63,DANE!V45="")),DANE!P45/DANE!Q45,0))</f>
        <v/>
      </c>
      <c r="I41" s="284" t="str">
        <f>IF(C41="","",IF(AND(F41=DANE!$A$30,H41&gt;0),DANE!AB45,))</f>
        <v/>
      </c>
    </row>
    <row r="42" spans="1:10" x14ac:dyDescent="0.2">
      <c r="A42" s="18" t="str">
        <f t="shared" si="0"/>
        <v/>
      </c>
      <c r="B42" s="261" t="str">
        <f>IF(C42="","",DANE!C46)</f>
        <v/>
      </c>
      <c r="C42" s="295" t="str">
        <f>TABELA_DLA_DZIAŁU_BUDŻETU!C69</f>
        <v/>
      </c>
      <c r="D42" s="295" t="str">
        <f>IF(C42="","",DANE!W46)</f>
        <v/>
      </c>
      <c r="E42" s="295" t="str">
        <f>IF(C42="","",DANE!Y46)</f>
        <v/>
      </c>
      <c r="F42" s="296" t="str">
        <f>TABELA_DLA_DZIAŁU_BUDŻETU!F69</f>
        <v/>
      </c>
      <c r="G42" s="293" t="str">
        <f>DANE!L46</f>
        <v/>
      </c>
      <c r="H42" s="294" t="str">
        <f>IF(C42="","",IF(AND(DANE!L46=DANE!$A$77,DANE!$I$9="",OR(DANE!V46=DANE!$A$63,DANE!V46="")),DANE!P46/DANE!Q46,0))</f>
        <v/>
      </c>
      <c r="I42" s="284" t="str">
        <f>IF(C42="","",IF(AND(F42=DANE!$A$30,H42&gt;0),DANE!AB46,))</f>
        <v/>
      </c>
    </row>
    <row r="43" spans="1:10" x14ac:dyDescent="0.2">
      <c r="A43" s="18" t="str">
        <f t="shared" si="0"/>
        <v/>
      </c>
      <c r="B43" s="261" t="str">
        <f>IF(C43="","",DANE!C47)</f>
        <v/>
      </c>
      <c r="C43" s="295" t="str">
        <f>TABELA_DLA_DZIAŁU_BUDŻETU!C70</f>
        <v/>
      </c>
      <c r="D43" s="295" t="str">
        <f>IF(C43="","",DANE!W47)</f>
        <v/>
      </c>
      <c r="E43" s="295" t="str">
        <f>IF(C43="","",DANE!Y47)</f>
        <v/>
      </c>
      <c r="F43" s="296" t="str">
        <f>TABELA_DLA_DZIAŁU_BUDŻETU!F70</f>
        <v/>
      </c>
      <c r="G43" s="293" t="str">
        <f>DANE!L47</f>
        <v/>
      </c>
      <c r="H43" s="294" t="str">
        <f>IF(C43="","",IF(AND(DANE!L47=DANE!$A$77,DANE!$I$9="",OR(DANE!V47=DANE!$A$63,DANE!V47="")),DANE!P47/DANE!Q47,0))</f>
        <v/>
      </c>
      <c r="I43" s="284" t="str">
        <f>IF(C43="","",IF(AND(F43=DANE!$A$30,H43&gt;0),DANE!AB47,))</f>
        <v/>
      </c>
    </row>
    <row r="44" spans="1:10" x14ac:dyDescent="0.2">
      <c r="A44" s="18" t="str">
        <f t="shared" si="0"/>
        <v/>
      </c>
      <c r="B44" s="261" t="str">
        <f>IF(C44="","",DANE!C48)</f>
        <v/>
      </c>
      <c r="C44" s="295" t="str">
        <f>TABELA_DLA_DZIAŁU_BUDŻETU!C71</f>
        <v/>
      </c>
      <c r="D44" s="295" t="str">
        <f>IF(C44="","",DANE!W48)</f>
        <v/>
      </c>
      <c r="E44" s="295" t="str">
        <f>IF(C44="","",DANE!Y48)</f>
        <v/>
      </c>
      <c r="F44" s="296" t="str">
        <f>TABELA_DLA_DZIAŁU_BUDŻETU!F71</f>
        <v/>
      </c>
      <c r="G44" s="293" t="str">
        <f>DANE!L48</f>
        <v/>
      </c>
      <c r="H44" s="294" t="str">
        <f>IF(C44="","",IF(AND(DANE!L48=DANE!$A$77,DANE!$I$9="",OR(DANE!V48=DANE!$A$63,DANE!V48="")),DANE!P48/DANE!Q48,0))</f>
        <v/>
      </c>
      <c r="I44" s="284" t="str">
        <f>IF(C44="","",IF(AND(F44=DANE!$A$30,H44&gt;0),DANE!AB48,))</f>
        <v/>
      </c>
    </row>
    <row r="45" spans="1:10" x14ac:dyDescent="0.2">
      <c r="A45" s="18" t="str">
        <f t="shared" si="0"/>
        <v/>
      </c>
      <c r="B45" s="261" t="str">
        <f>IF(C45="","",DANE!C49)</f>
        <v/>
      </c>
      <c r="C45" s="295" t="str">
        <f>TABELA_DLA_DZIAŁU_BUDŻETU!C72</f>
        <v/>
      </c>
      <c r="D45" s="295" t="str">
        <f>IF(C45="","",DANE!W49)</f>
        <v/>
      </c>
      <c r="E45" s="295" t="str">
        <f>IF(C45="","",DANE!Y49)</f>
        <v/>
      </c>
      <c r="F45" s="296" t="str">
        <f>TABELA_DLA_DZIAŁU_BUDŻETU!F72</f>
        <v/>
      </c>
      <c r="G45" s="293" t="str">
        <f>DANE!L49</f>
        <v/>
      </c>
      <c r="H45" s="294" t="str">
        <f>IF(C45="","",IF(AND(DANE!L49=DANE!$A$77,DANE!$I$9="",OR(DANE!V49=DANE!$A$63,DANE!V49="")),DANE!P49/DANE!Q49,0))</f>
        <v/>
      </c>
      <c r="I45" s="284" t="str">
        <f>IF(C45="","",IF(AND(F45=DANE!$A$30,H45&gt;0),DANE!AB49,))</f>
        <v/>
      </c>
    </row>
    <row r="46" spans="1:10" x14ac:dyDescent="0.2">
      <c r="A46" s="18" t="str">
        <f t="shared" si="0"/>
        <v/>
      </c>
      <c r="B46" s="261" t="str">
        <f>IF(C46="","",DANE!C50)</f>
        <v/>
      </c>
      <c r="C46" s="295" t="str">
        <f>TABELA_DLA_DZIAŁU_BUDŻETU!C73</f>
        <v/>
      </c>
      <c r="D46" s="295" t="str">
        <f>IF(C46="","",DANE!W50)</f>
        <v/>
      </c>
      <c r="E46" s="295" t="str">
        <f>IF(C46="","",DANE!Y50)</f>
        <v/>
      </c>
      <c r="F46" s="296" t="str">
        <f>TABELA_DLA_DZIAŁU_BUDŻETU!F73</f>
        <v/>
      </c>
      <c r="G46" s="293" t="str">
        <f>DANE!L50</f>
        <v/>
      </c>
      <c r="H46" s="294" t="str">
        <f>IF(C46="","",IF(AND(DANE!L50=DANE!$A$77,DANE!$I$9="",OR(DANE!V50=DANE!$A$63,DANE!V50="")),DANE!P50/DANE!Q50,0))</f>
        <v/>
      </c>
      <c r="I46" s="284" t="str">
        <f>IF(C46="","",IF(AND(F46=DANE!$A$30,H46&gt;0),DANE!AB50,))</f>
        <v/>
      </c>
    </row>
    <row r="47" spans="1:10" x14ac:dyDescent="0.2">
      <c r="A47" s="18" t="str">
        <f t="shared" si="0"/>
        <v/>
      </c>
      <c r="B47" s="261" t="str">
        <f>IF(C47="","",DANE!C51)</f>
        <v/>
      </c>
      <c r="C47" s="295" t="str">
        <f>TABELA_DLA_DZIAŁU_BUDŻETU!C74</f>
        <v/>
      </c>
      <c r="D47" s="295" t="str">
        <f>IF(C47="","",DANE!W51)</f>
        <v/>
      </c>
      <c r="E47" s="295" t="str">
        <f>IF(C47="","",DANE!Y51)</f>
        <v/>
      </c>
      <c r="F47" s="296" t="str">
        <f>TABELA_DLA_DZIAŁU_BUDŻETU!F74</f>
        <v/>
      </c>
      <c r="G47" s="293" t="str">
        <f>DANE!L51</f>
        <v/>
      </c>
      <c r="H47" s="294" t="str">
        <f>IF(C47="","",IF(AND(DANE!L51=DANE!$A$77,DANE!$I$9="",OR(DANE!V51=DANE!$A$63,DANE!V51="")),DANE!P51/DANE!Q51,0))</f>
        <v/>
      </c>
      <c r="I47" s="284" t="str">
        <f>IF(C47="","",IF(AND(F47=DANE!$A$30,H47&gt;0),DANE!AB51,))</f>
        <v/>
      </c>
    </row>
    <row r="48" spans="1:10" x14ac:dyDescent="0.2">
      <c r="A48" s="18" t="str">
        <f t="shared" ref="A48:A111" si="1">CONCATENATE(D48,F48)</f>
        <v/>
      </c>
      <c r="B48" s="261" t="str">
        <f>IF(C48="","",DANE!C52)</f>
        <v/>
      </c>
      <c r="C48" s="295" t="str">
        <f>TABELA_DLA_DZIAŁU_BUDŻETU!C75</f>
        <v/>
      </c>
      <c r="D48" s="295" t="str">
        <f>IF(C48="","",DANE!W52)</f>
        <v/>
      </c>
      <c r="E48" s="295" t="str">
        <f>IF(C48="","",DANE!Y52)</f>
        <v/>
      </c>
      <c r="F48" s="296" t="str">
        <f>TABELA_DLA_DZIAŁU_BUDŻETU!F75</f>
        <v/>
      </c>
      <c r="G48" s="293" t="str">
        <f>DANE!L52</f>
        <v/>
      </c>
      <c r="H48" s="294" t="str">
        <f>IF(C48="","",IF(AND(DANE!L52=DANE!$A$77,DANE!$I$9="",OR(DANE!V52=DANE!$A$63,DANE!V52="")),DANE!P52/DANE!Q52,0))</f>
        <v/>
      </c>
      <c r="I48" s="284" t="str">
        <f>IF(C48="","",IF(AND(F48=DANE!$A$30,H48&gt;0),DANE!AB52,))</f>
        <v/>
      </c>
    </row>
    <row r="49" spans="1:9" x14ac:dyDescent="0.2">
      <c r="A49" s="18" t="str">
        <f t="shared" si="1"/>
        <v/>
      </c>
      <c r="B49" s="261" t="str">
        <f>IF(C49="","",DANE!C53)</f>
        <v/>
      </c>
      <c r="C49" s="295" t="str">
        <f>TABELA_DLA_DZIAŁU_BUDŻETU!C76</f>
        <v/>
      </c>
      <c r="D49" s="295" t="str">
        <f>IF(C49="","",DANE!W53)</f>
        <v/>
      </c>
      <c r="E49" s="295" t="str">
        <f>IF(C49="","",DANE!Y53)</f>
        <v/>
      </c>
      <c r="F49" s="296" t="str">
        <f>TABELA_DLA_DZIAŁU_BUDŻETU!F76</f>
        <v/>
      </c>
      <c r="G49" s="293" t="str">
        <f>DANE!L53</f>
        <v/>
      </c>
      <c r="H49" s="294" t="str">
        <f>IF(C49="","",IF(AND(DANE!L53=DANE!$A$77,DANE!$I$9="",OR(DANE!V53=DANE!$A$63,DANE!V53="")),DANE!P53/DANE!Q53,0))</f>
        <v/>
      </c>
      <c r="I49" s="284" t="str">
        <f>IF(C49="","",IF(AND(F49=DANE!$A$30,H49&gt;0),DANE!AB53,))</f>
        <v/>
      </c>
    </row>
    <row r="50" spans="1:9" x14ac:dyDescent="0.2">
      <c r="A50" s="18" t="str">
        <f t="shared" si="1"/>
        <v/>
      </c>
      <c r="B50" s="261" t="str">
        <f>IF(C50="","",DANE!C54)</f>
        <v/>
      </c>
      <c r="C50" s="295" t="str">
        <f>TABELA_DLA_DZIAŁU_BUDŻETU!C77</f>
        <v/>
      </c>
      <c r="D50" s="295" t="str">
        <f>IF(C50="","",DANE!W54)</f>
        <v/>
      </c>
      <c r="E50" s="295" t="str">
        <f>IF(C50="","",DANE!Y54)</f>
        <v/>
      </c>
      <c r="F50" s="296" t="str">
        <f>TABELA_DLA_DZIAŁU_BUDŻETU!F77</f>
        <v/>
      </c>
      <c r="G50" s="293" t="str">
        <f>DANE!L54</f>
        <v/>
      </c>
      <c r="H50" s="294" t="str">
        <f>IF(C50="","",IF(AND(DANE!L54=DANE!$A$77,DANE!$I$9="",OR(DANE!V54=DANE!$A$63,DANE!V54="")),DANE!P54/DANE!Q54,0))</f>
        <v/>
      </c>
      <c r="I50" s="284" t="str">
        <f>IF(C50="","",IF(AND(F50=DANE!$A$30,H50&gt;0),DANE!AB54,))</f>
        <v/>
      </c>
    </row>
    <row r="51" spans="1:9" x14ac:dyDescent="0.2">
      <c r="A51" s="18" t="str">
        <f t="shared" si="1"/>
        <v/>
      </c>
      <c r="B51" s="261" t="str">
        <f>IF(C51="","",DANE!C55)</f>
        <v/>
      </c>
      <c r="C51" s="295" t="str">
        <f>TABELA_DLA_DZIAŁU_BUDŻETU!C78</f>
        <v/>
      </c>
      <c r="D51" s="295" t="str">
        <f>IF(C51="","",DANE!W55)</f>
        <v/>
      </c>
      <c r="E51" s="295" t="str">
        <f>IF(C51="","",DANE!Y55)</f>
        <v/>
      </c>
      <c r="F51" s="296" t="str">
        <f>TABELA_DLA_DZIAŁU_BUDŻETU!F78</f>
        <v/>
      </c>
      <c r="G51" s="293" t="str">
        <f>DANE!L55</f>
        <v/>
      </c>
      <c r="H51" s="294" t="str">
        <f>IF(C51="","",IF(AND(DANE!L55=DANE!$A$77,DANE!$I$9="",OR(DANE!V55=DANE!$A$63,DANE!V55="")),DANE!P55/DANE!Q55,0))</f>
        <v/>
      </c>
      <c r="I51" s="284" t="str">
        <f>IF(C51="","",IF(AND(F51=DANE!$A$30,H51&gt;0),DANE!AB55,))</f>
        <v/>
      </c>
    </row>
    <row r="52" spans="1:9" x14ac:dyDescent="0.2">
      <c r="A52" s="18" t="str">
        <f t="shared" si="1"/>
        <v/>
      </c>
      <c r="B52" s="261" t="str">
        <f>IF(C52="","",DANE!C56)</f>
        <v/>
      </c>
      <c r="C52" s="295" t="str">
        <f>TABELA_DLA_DZIAŁU_BUDŻETU!C79</f>
        <v/>
      </c>
      <c r="D52" s="295" t="str">
        <f>IF(C52="","",DANE!W56)</f>
        <v/>
      </c>
      <c r="E52" s="295" t="str">
        <f>IF(C52="","",DANE!Y56)</f>
        <v/>
      </c>
      <c r="F52" s="296" t="str">
        <f>TABELA_DLA_DZIAŁU_BUDŻETU!F79</f>
        <v/>
      </c>
      <c r="G52" s="293" t="str">
        <f>DANE!L56</f>
        <v/>
      </c>
      <c r="H52" s="294" t="str">
        <f>IF(C52="","",IF(AND(DANE!L56=DANE!$A$77,DANE!$I$9="",OR(DANE!V56=DANE!$A$63,DANE!V56="")),DANE!P56/DANE!Q56,0))</f>
        <v/>
      </c>
      <c r="I52" s="284" t="str">
        <f>IF(C52="","",IF(AND(F52=DANE!$A$30,H52&gt;0),DANE!AB56,))</f>
        <v/>
      </c>
    </row>
    <row r="53" spans="1:9" x14ac:dyDescent="0.2">
      <c r="A53" s="18" t="str">
        <f t="shared" si="1"/>
        <v/>
      </c>
      <c r="B53" s="261" t="str">
        <f>IF(C53="","",DANE!C57)</f>
        <v/>
      </c>
      <c r="C53" s="295" t="str">
        <f>TABELA_DLA_DZIAŁU_BUDŻETU!C80</f>
        <v/>
      </c>
      <c r="D53" s="295" t="str">
        <f>IF(C53="","",DANE!W57)</f>
        <v/>
      </c>
      <c r="E53" s="295" t="str">
        <f>IF(C53="","",DANE!Y57)</f>
        <v/>
      </c>
      <c r="F53" s="296" t="str">
        <f>TABELA_DLA_DZIAŁU_BUDŻETU!F80</f>
        <v/>
      </c>
      <c r="G53" s="293" t="str">
        <f>DANE!L57</f>
        <v/>
      </c>
      <c r="H53" s="294" t="str">
        <f>IF(C53="","",IF(AND(DANE!L57=DANE!$A$77,DANE!$I$9="",OR(DANE!V57=DANE!$A$63,DANE!V57="")),DANE!P57/DANE!Q57,0))</f>
        <v/>
      </c>
      <c r="I53" s="284" t="str">
        <f>IF(C53="","",IF(AND(F53=DANE!$A$30,H53&gt;0),DANE!AB57,))</f>
        <v/>
      </c>
    </row>
    <row r="54" spans="1:9" x14ac:dyDescent="0.2">
      <c r="A54" s="18" t="str">
        <f t="shared" si="1"/>
        <v/>
      </c>
      <c r="B54" s="261" t="str">
        <f>IF(C54="","",DANE!C58)</f>
        <v/>
      </c>
      <c r="C54" s="295" t="str">
        <f>TABELA_DLA_DZIAŁU_BUDŻETU!C81</f>
        <v/>
      </c>
      <c r="D54" s="295" t="str">
        <f>IF(C54="","",DANE!W58)</f>
        <v/>
      </c>
      <c r="E54" s="295" t="str">
        <f>IF(C54="","",DANE!Y58)</f>
        <v/>
      </c>
      <c r="F54" s="296" t="str">
        <f>TABELA_DLA_DZIAŁU_BUDŻETU!F81</f>
        <v/>
      </c>
      <c r="G54" s="293" t="str">
        <f>DANE!L58</f>
        <v/>
      </c>
      <c r="H54" s="294" t="str">
        <f>IF(C54="","",IF(AND(DANE!L58=DANE!$A$77,DANE!$I$9="",OR(DANE!V58=DANE!$A$63,DANE!V58="")),DANE!P58/DANE!Q58,0))</f>
        <v/>
      </c>
      <c r="I54" s="284" t="str">
        <f>IF(C54="","",IF(AND(F54=DANE!$A$30,H54&gt;0),DANE!AB58,))</f>
        <v/>
      </c>
    </row>
    <row r="55" spans="1:9" x14ac:dyDescent="0.2">
      <c r="A55" s="18" t="str">
        <f t="shared" si="1"/>
        <v/>
      </c>
      <c r="B55" s="261" t="str">
        <f>IF(C55="","",DANE!C59)</f>
        <v/>
      </c>
      <c r="C55" s="295" t="str">
        <f>TABELA_DLA_DZIAŁU_BUDŻETU!C82</f>
        <v/>
      </c>
      <c r="D55" s="295" t="str">
        <f>IF(C55="","",DANE!W59)</f>
        <v/>
      </c>
      <c r="E55" s="295" t="str">
        <f>IF(C55="","",DANE!Y59)</f>
        <v/>
      </c>
      <c r="F55" s="296" t="str">
        <f>TABELA_DLA_DZIAŁU_BUDŻETU!F82</f>
        <v/>
      </c>
      <c r="G55" s="293" t="str">
        <f>DANE!L59</f>
        <v/>
      </c>
      <c r="H55" s="294" t="str">
        <f>IF(C55="","",IF(AND(DANE!L59=DANE!$A$77,DANE!$I$9="",OR(DANE!V59=DANE!$A$63,DANE!V59="")),DANE!P59/DANE!Q59,0))</f>
        <v/>
      </c>
      <c r="I55" s="284" t="str">
        <f>IF(C55="","",IF(AND(F55=DANE!$A$30,H55&gt;0),DANE!AB59,))</f>
        <v/>
      </c>
    </row>
    <row r="56" spans="1:9" x14ac:dyDescent="0.2">
      <c r="A56" s="18" t="str">
        <f t="shared" si="1"/>
        <v/>
      </c>
      <c r="B56" s="261" t="str">
        <f>IF(C56="","",DANE!C60)</f>
        <v/>
      </c>
      <c r="C56" s="295" t="str">
        <f>TABELA_DLA_DZIAŁU_BUDŻETU!C83</f>
        <v/>
      </c>
      <c r="D56" s="295" t="str">
        <f>IF(C56="","",DANE!W60)</f>
        <v/>
      </c>
      <c r="E56" s="295" t="str">
        <f>IF(C56="","",DANE!Y60)</f>
        <v/>
      </c>
      <c r="F56" s="296" t="str">
        <f>TABELA_DLA_DZIAŁU_BUDŻETU!F83</f>
        <v/>
      </c>
      <c r="G56" s="293" t="str">
        <f>DANE!L60</f>
        <v/>
      </c>
      <c r="H56" s="294" t="str">
        <f>IF(C56="","",IF(AND(DANE!L60=DANE!$A$77,DANE!$I$9="",OR(DANE!V60=DANE!$A$63,DANE!V60="")),DANE!P60/DANE!Q60,0))</f>
        <v/>
      </c>
      <c r="I56" s="284" t="str">
        <f>IF(C56="","",IF(AND(F56=DANE!$A$30,H56&gt;0),DANE!AB60,))</f>
        <v/>
      </c>
    </row>
    <row r="57" spans="1:9" x14ac:dyDescent="0.2">
      <c r="A57" s="18" t="str">
        <f t="shared" si="1"/>
        <v/>
      </c>
      <c r="B57" s="261" t="str">
        <f>IF(C57="","",DANE!C61)</f>
        <v/>
      </c>
      <c r="C57" s="295" t="str">
        <f>TABELA_DLA_DZIAŁU_BUDŻETU!C84</f>
        <v/>
      </c>
      <c r="D57" s="295" t="str">
        <f>IF(C57="","",DANE!W61)</f>
        <v/>
      </c>
      <c r="E57" s="295" t="str">
        <f>IF(C57="","",DANE!Y61)</f>
        <v/>
      </c>
      <c r="F57" s="296" t="str">
        <f>TABELA_DLA_DZIAŁU_BUDŻETU!F84</f>
        <v/>
      </c>
      <c r="G57" s="293" t="str">
        <f>DANE!L61</f>
        <v/>
      </c>
      <c r="H57" s="294" t="str">
        <f>IF(C57="","",IF(AND(DANE!L61=DANE!$A$77,DANE!$I$9="",OR(DANE!V61=DANE!$A$63,DANE!V61="")),DANE!P61/DANE!Q61,0))</f>
        <v/>
      </c>
      <c r="I57" s="284" t="str">
        <f>IF(C57="","",IF(AND(F57=DANE!$A$30,H57&gt;0),DANE!AB61,))</f>
        <v/>
      </c>
    </row>
    <row r="58" spans="1:9" x14ac:dyDescent="0.2">
      <c r="A58" s="18" t="str">
        <f t="shared" si="1"/>
        <v/>
      </c>
      <c r="B58" s="261" t="str">
        <f>IF(C58="","",DANE!C62)</f>
        <v/>
      </c>
      <c r="C58" s="295" t="str">
        <f>TABELA_DLA_DZIAŁU_BUDŻETU!C85</f>
        <v/>
      </c>
      <c r="D58" s="295" t="str">
        <f>IF(C58="","",DANE!W62)</f>
        <v/>
      </c>
      <c r="E58" s="295" t="str">
        <f>IF(C58="","",DANE!Y62)</f>
        <v/>
      </c>
      <c r="F58" s="296" t="str">
        <f>TABELA_DLA_DZIAŁU_BUDŻETU!F85</f>
        <v/>
      </c>
      <c r="G58" s="293" t="str">
        <f>DANE!L62</f>
        <v/>
      </c>
      <c r="H58" s="294" t="str">
        <f>IF(C58="","",IF(AND(DANE!L62=DANE!$A$77,DANE!$I$9="",OR(DANE!V62=DANE!$A$63,DANE!V62="")),DANE!P62/DANE!Q62,0))</f>
        <v/>
      </c>
      <c r="I58" s="284" t="str">
        <f>IF(C58="","",IF(AND(F58=DANE!$A$30,H58&gt;0),DANE!AB62,))</f>
        <v/>
      </c>
    </row>
    <row r="59" spans="1:9" x14ac:dyDescent="0.2">
      <c r="A59" s="18" t="str">
        <f t="shared" si="1"/>
        <v/>
      </c>
      <c r="B59" s="261" t="str">
        <f>IF(C59="","",DANE!C63)</f>
        <v/>
      </c>
      <c r="C59" s="295" t="str">
        <f>TABELA_DLA_DZIAŁU_BUDŻETU!C86</f>
        <v/>
      </c>
      <c r="D59" s="295" t="str">
        <f>IF(C59="","",DANE!W63)</f>
        <v/>
      </c>
      <c r="E59" s="295" t="str">
        <f>IF(C59="","",DANE!Y63)</f>
        <v/>
      </c>
      <c r="F59" s="296" t="str">
        <f>TABELA_DLA_DZIAŁU_BUDŻETU!F86</f>
        <v/>
      </c>
      <c r="G59" s="293" t="str">
        <f>DANE!L63</f>
        <v/>
      </c>
      <c r="H59" s="294" t="str">
        <f>IF(C59="","",IF(AND(DANE!L63=DANE!$A$77,DANE!$I$9="",OR(DANE!V63=DANE!$A$63,DANE!V63="")),DANE!P63/DANE!Q63,0))</f>
        <v/>
      </c>
      <c r="I59" s="284" t="str">
        <f>IF(C59="","",IF(AND(F59=DANE!$A$30,H59&gt;0),DANE!AB63,))</f>
        <v/>
      </c>
    </row>
    <row r="60" spans="1:9" x14ac:dyDescent="0.2">
      <c r="A60" s="18" t="str">
        <f t="shared" si="1"/>
        <v/>
      </c>
      <c r="B60" s="261" t="str">
        <f>IF(C60="","",DANE!C64)</f>
        <v/>
      </c>
      <c r="C60" s="295" t="str">
        <f>TABELA_DLA_DZIAŁU_BUDŻETU!C87</f>
        <v/>
      </c>
      <c r="D60" s="295" t="str">
        <f>IF(C60="","",DANE!W64)</f>
        <v/>
      </c>
      <c r="E60" s="295" t="str">
        <f>IF(C60="","",DANE!Y64)</f>
        <v/>
      </c>
      <c r="F60" s="296" t="str">
        <f>TABELA_DLA_DZIAŁU_BUDŻETU!F87</f>
        <v/>
      </c>
      <c r="G60" s="293" t="str">
        <f>DANE!L64</f>
        <v/>
      </c>
      <c r="H60" s="294" t="str">
        <f>IF(C60="","",IF(AND(DANE!L64=DANE!$A$77,DANE!$I$9="",OR(DANE!V64=DANE!$A$63,DANE!V64="")),DANE!P64/DANE!Q64,0))</f>
        <v/>
      </c>
      <c r="I60" s="284" t="str">
        <f>IF(C60="","",IF(AND(F60=DANE!$A$30,H60&gt;0),DANE!AB64,))</f>
        <v/>
      </c>
    </row>
    <row r="61" spans="1:9" x14ac:dyDescent="0.2">
      <c r="A61" s="18" t="str">
        <f t="shared" si="1"/>
        <v/>
      </c>
      <c r="B61" s="261" t="str">
        <f>IF(C61="","",DANE!C65)</f>
        <v/>
      </c>
      <c r="C61" s="295" t="str">
        <f>TABELA_DLA_DZIAŁU_BUDŻETU!C88</f>
        <v/>
      </c>
      <c r="D61" s="295" t="str">
        <f>IF(C61="","",DANE!W65)</f>
        <v/>
      </c>
      <c r="E61" s="295" t="str">
        <f>IF(C61="","",DANE!Y65)</f>
        <v/>
      </c>
      <c r="F61" s="296" t="str">
        <f>TABELA_DLA_DZIAŁU_BUDŻETU!F88</f>
        <v/>
      </c>
      <c r="G61" s="293" t="str">
        <f>DANE!L65</f>
        <v/>
      </c>
      <c r="H61" s="294" t="str">
        <f>IF(C61="","",IF(AND(DANE!L65=DANE!$A$77,DANE!$I$9="",OR(DANE!V65=DANE!$A$63,DANE!V65="")),DANE!P65/DANE!Q65,0))</f>
        <v/>
      </c>
      <c r="I61" s="284" t="str">
        <f>IF(C61="","",IF(AND(F61=DANE!$A$30,H61&gt;0),DANE!AB65,))</f>
        <v/>
      </c>
    </row>
    <row r="62" spans="1:9" x14ac:dyDescent="0.2">
      <c r="A62" s="18" t="str">
        <f t="shared" si="1"/>
        <v/>
      </c>
      <c r="B62" s="261" t="str">
        <f>IF(C62="","",DANE!C66)</f>
        <v/>
      </c>
      <c r="C62" s="295" t="str">
        <f>TABELA_DLA_DZIAŁU_BUDŻETU!C89</f>
        <v/>
      </c>
      <c r="D62" s="295" t="str">
        <f>IF(C62="","",DANE!W66)</f>
        <v/>
      </c>
      <c r="E62" s="295" t="str">
        <f>IF(C62="","",DANE!Y66)</f>
        <v/>
      </c>
      <c r="F62" s="296" t="str">
        <f>TABELA_DLA_DZIAŁU_BUDŻETU!F89</f>
        <v/>
      </c>
      <c r="G62" s="293" t="str">
        <f>DANE!L66</f>
        <v/>
      </c>
      <c r="H62" s="294" t="str">
        <f>IF(C62="","",IF(AND(DANE!L66=DANE!$A$77,DANE!$I$9="",OR(DANE!V66=DANE!$A$63,DANE!V66="")),DANE!P66/DANE!Q66,0))</f>
        <v/>
      </c>
      <c r="I62" s="284" t="str">
        <f>IF(C62="","",IF(AND(F62=DANE!$A$30,H62&gt;0),DANE!AB66,))</f>
        <v/>
      </c>
    </row>
    <row r="63" spans="1:9" x14ac:dyDescent="0.2">
      <c r="A63" s="18" t="str">
        <f t="shared" si="1"/>
        <v/>
      </c>
      <c r="B63" s="261" t="str">
        <f>IF(C63="","",DANE!C67)</f>
        <v/>
      </c>
      <c r="C63" s="295" t="str">
        <f>TABELA_DLA_DZIAŁU_BUDŻETU!C90</f>
        <v/>
      </c>
      <c r="D63" s="295" t="str">
        <f>IF(C63="","",DANE!W67)</f>
        <v/>
      </c>
      <c r="E63" s="295" t="str">
        <f>IF(C63="","",DANE!Y67)</f>
        <v/>
      </c>
      <c r="F63" s="296" t="str">
        <f>TABELA_DLA_DZIAŁU_BUDŻETU!F90</f>
        <v/>
      </c>
      <c r="G63" s="293" t="str">
        <f>DANE!L67</f>
        <v/>
      </c>
      <c r="H63" s="294" t="str">
        <f>IF(C63="","",IF(AND(DANE!L67=DANE!$A$77,DANE!$I$9="",OR(DANE!V67=DANE!$A$63,DANE!V67="")),DANE!P67/DANE!Q67,0))</f>
        <v/>
      </c>
      <c r="I63" s="284" t="str">
        <f>IF(C63="","",IF(AND(F63=DANE!$A$30,H63&gt;0),DANE!AB67,))</f>
        <v/>
      </c>
    </row>
    <row r="64" spans="1:9" x14ac:dyDescent="0.2">
      <c r="A64" s="18" t="str">
        <f t="shared" si="1"/>
        <v/>
      </c>
      <c r="B64" s="261" t="str">
        <f>IF(C64="","",DANE!C68)</f>
        <v/>
      </c>
      <c r="C64" s="295" t="str">
        <f>TABELA_DLA_DZIAŁU_BUDŻETU!C91</f>
        <v/>
      </c>
      <c r="D64" s="295" t="str">
        <f>IF(C64="","",DANE!W68)</f>
        <v/>
      </c>
      <c r="E64" s="295" t="str">
        <f>IF(C64="","",DANE!Y68)</f>
        <v/>
      </c>
      <c r="F64" s="296" t="str">
        <f>TABELA_DLA_DZIAŁU_BUDŻETU!F91</f>
        <v/>
      </c>
      <c r="G64" s="293" t="str">
        <f>DANE!L68</f>
        <v/>
      </c>
      <c r="H64" s="294" t="str">
        <f>IF(C64="","",IF(AND(DANE!L68=DANE!$A$77,DANE!$I$9="",OR(DANE!V68=DANE!$A$63,DANE!V68="")),DANE!P68/DANE!Q68,0))</f>
        <v/>
      </c>
      <c r="I64" s="284" t="str">
        <f>IF(C64="","",IF(AND(F64=DANE!$A$30,H64&gt;0),DANE!AB68,))</f>
        <v/>
      </c>
    </row>
    <row r="65" spans="1:9" x14ac:dyDescent="0.2">
      <c r="A65" s="18" t="str">
        <f t="shared" si="1"/>
        <v/>
      </c>
      <c r="B65" s="261" t="str">
        <f>IF(C65="","",DANE!C69)</f>
        <v/>
      </c>
      <c r="C65" s="295" t="str">
        <f>TABELA_DLA_DZIAŁU_BUDŻETU!C92</f>
        <v/>
      </c>
      <c r="D65" s="295" t="str">
        <f>IF(C65="","",DANE!W69)</f>
        <v/>
      </c>
      <c r="E65" s="295" t="str">
        <f>IF(C65="","",DANE!Y69)</f>
        <v/>
      </c>
      <c r="F65" s="296" t="str">
        <f>TABELA_DLA_DZIAŁU_BUDŻETU!F92</f>
        <v/>
      </c>
      <c r="G65" s="293" t="str">
        <f>DANE!L69</f>
        <v/>
      </c>
      <c r="H65" s="294" t="str">
        <f>IF(C65="","",IF(AND(DANE!L69=DANE!$A$77,DANE!$I$9="",OR(DANE!V69=DANE!$A$63,DANE!V69="")),DANE!P69/DANE!Q69,0))</f>
        <v/>
      </c>
      <c r="I65" s="284" t="str">
        <f>IF(C65="","",IF(AND(F65=DANE!$A$30,H65&gt;0),DANE!AB69,))</f>
        <v/>
      </c>
    </row>
    <row r="66" spans="1:9" x14ac:dyDescent="0.2">
      <c r="A66" s="18" t="str">
        <f t="shared" si="1"/>
        <v/>
      </c>
      <c r="B66" s="261" t="str">
        <f>IF(C66="","",DANE!C70)</f>
        <v/>
      </c>
      <c r="C66" s="295" t="str">
        <f>TABELA_DLA_DZIAŁU_BUDŻETU!C93</f>
        <v/>
      </c>
      <c r="D66" s="295" t="str">
        <f>IF(C66="","",DANE!W70)</f>
        <v/>
      </c>
      <c r="E66" s="295" t="str">
        <f>IF(C66="","",DANE!Y70)</f>
        <v/>
      </c>
      <c r="F66" s="296" t="str">
        <f>TABELA_DLA_DZIAŁU_BUDŻETU!F93</f>
        <v/>
      </c>
      <c r="G66" s="293" t="str">
        <f>DANE!L70</f>
        <v/>
      </c>
      <c r="H66" s="294" t="str">
        <f>IF(C66="","",IF(AND(DANE!L70=DANE!$A$77,DANE!$I$9="",OR(DANE!V70=DANE!$A$63,DANE!V70="")),DANE!P70/DANE!Q70,0))</f>
        <v/>
      </c>
      <c r="I66" s="284" t="str">
        <f>IF(C66="","",IF(AND(F66=DANE!$A$30,H66&gt;0),DANE!AB70,))</f>
        <v/>
      </c>
    </row>
    <row r="67" spans="1:9" x14ac:dyDescent="0.2">
      <c r="A67" s="18" t="str">
        <f t="shared" si="1"/>
        <v/>
      </c>
      <c r="B67" s="261" t="str">
        <f>IF(C67="","",DANE!C71)</f>
        <v/>
      </c>
      <c r="C67" s="295" t="str">
        <f>TABELA_DLA_DZIAŁU_BUDŻETU!C94</f>
        <v/>
      </c>
      <c r="D67" s="295" t="str">
        <f>IF(C67="","",DANE!W71)</f>
        <v/>
      </c>
      <c r="E67" s="295" t="str">
        <f>IF(C67="","",DANE!Y71)</f>
        <v/>
      </c>
      <c r="F67" s="296" t="str">
        <f>TABELA_DLA_DZIAŁU_BUDŻETU!F94</f>
        <v/>
      </c>
      <c r="G67" s="293" t="str">
        <f>DANE!L71</f>
        <v/>
      </c>
      <c r="H67" s="294" t="str">
        <f>IF(C67="","",IF(AND(DANE!L71=DANE!$A$77,DANE!$I$9="",OR(DANE!V71=DANE!$A$63,DANE!V71="")),DANE!P71/DANE!Q71,0))</f>
        <v/>
      </c>
      <c r="I67" s="284" t="str">
        <f>IF(C67="","",IF(AND(F67=DANE!$A$30,H67&gt;0),DANE!AB71,))</f>
        <v/>
      </c>
    </row>
    <row r="68" spans="1:9" x14ac:dyDescent="0.2">
      <c r="A68" s="18" t="str">
        <f t="shared" si="1"/>
        <v/>
      </c>
      <c r="B68" s="261" t="str">
        <f>IF(C68="","",DANE!C72)</f>
        <v/>
      </c>
      <c r="C68" s="295" t="str">
        <f>TABELA_DLA_DZIAŁU_BUDŻETU!C95</f>
        <v/>
      </c>
      <c r="D68" s="295" t="str">
        <f>IF(C68="","",DANE!W72)</f>
        <v/>
      </c>
      <c r="E68" s="295" t="str">
        <f>IF(C68="","",DANE!Y72)</f>
        <v/>
      </c>
      <c r="F68" s="296" t="str">
        <f>TABELA_DLA_DZIAŁU_BUDŻETU!F95</f>
        <v/>
      </c>
      <c r="G68" s="293" t="str">
        <f>DANE!L72</f>
        <v/>
      </c>
      <c r="H68" s="294" t="str">
        <f>IF(C68="","",IF(AND(DANE!L72=DANE!$A$77,DANE!$I$9="",OR(DANE!V72=DANE!$A$63,DANE!V72="")),DANE!P72/DANE!Q72,0))</f>
        <v/>
      </c>
      <c r="I68" s="284" t="str">
        <f>IF(C68="","",IF(AND(F68=DANE!$A$30,H68&gt;0),DANE!AB72,))</f>
        <v/>
      </c>
    </row>
    <row r="69" spans="1:9" x14ac:dyDescent="0.2">
      <c r="A69" s="18" t="str">
        <f t="shared" si="1"/>
        <v/>
      </c>
      <c r="B69" s="261" t="str">
        <f>IF(C69="","",DANE!C73)</f>
        <v/>
      </c>
      <c r="C69" s="295" t="str">
        <f>TABELA_DLA_DZIAŁU_BUDŻETU!C96</f>
        <v/>
      </c>
      <c r="D69" s="295" t="str">
        <f>IF(C69="","",DANE!W73)</f>
        <v/>
      </c>
      <c r="E69" s="295" t="str">
        <f>IF(C69="","",DANE!Y73)</f>
        <v/>
      </c>
      <c r="F69" s="296" t="str">
        <f>TABELA_DLA_DZIAŁU_BUDŻETU!F96</f>
        <v/>
      </c>
      <c r="G69" s="293" t="str">
        <f>DANE!L73</f>
        <v/>
      </c>
      <c r="H69" s="294" t="str">
        <f>IF(C69="","",IF(AND(DANE!L73=DANE!$A$77,DANE!$I$9="",OR(DANE!V73=DANE!$A$63,DANE!V73="")),DANE!P73/DANE!Q73,0))</f>
        <v/>
      </c>
      <c r="I69" s="284" t="str">
        <f>IF(C69="","",IF(AND(F69=DANE!$A$30,H69&gt;0),DANE!AB73,))</f>
        <v/>
      </c>
    </row>
    <row r="70" spans="1:9" x14ac:dyDescent="0.2">
      <c r="A70" s="18" t="str">
        <f t="shared" si="1"/>
        <v/>
      </c>
      <c r="B70" s="261" t="str">
        <f>IF(C70="","",DANE!C74)</f>
        <v/>
      </c>
      <c r="C70" s="295" t="str">
        <f>TABELA_DLA_DZIAŁU_BUDŻETU!C97</f>
        <v/>
      </c>
      <c r="D70" s="295" t="str">
        <f>IF(C70="","",DANE!W74)</f>
        <v/>
      </c>
      <c r="E70" s="295" t="str">
        <f>IF(C70="","",DANE!Y74)</f>
        <v/>
      </c>
      <c r="F70" s="296" t="str">
        <f>TABELA_DLA_DZIAŁU_BUDŻETU!F97</f>
        <v/>
      </c>
      <c r="G70" s="293" t="str">
        <f>DANE!L74</f>
        <v/>
      </c>
      <c r="H70" s="294" t="str">
        <f>IF(C70="","",IF(AND(DANE!L74=DANE!$A$77,DANE!$I$9="",OR(DANE!V74=DANE!$A$63,DANE!V74="")),DANE!P74/DANE!Q74,0))</f>
        <v/>
      </c>
      <c r="I70" s="284" t="str">
        <f>IF(C70="","",IF(AND(F70=DANE!$A$30,H70&gt;0),DANE!AB74,))</f>
        <v/>
      </c>
    </row>
    <row r="71" spans="1:9" x14ac:dyDescent="0.2">
      <c r="A71" s="18" t="str">
        <f t="shared" si="1"/>
        <v/>
      </c>
      <c r="B71" s="261" t="str">
        <f>IF(C71="","",DANE!C75)</f>
        <v/>
      </c>
      <c r="C71" s="295" t="str">
        <f>TABELA_DLA_DZIAŁU_BUDŻETU!C98</f>
        <v/>
      </c>
      <c r="D71" s="295" t="str">
        <f>IF(C71="","",DANE!W75)</f>
        <v/>
      </c>
      <c r="E71" s="295" t="str">
        <f>IF(C71="","",DANE!Y75)</f>
        <v/>
      </c>
      <c r="F71" s="296" t="str">
        <f>TABELA_DLA_DZIAŁU_BUDŻETU!F98</f>
        <v/>
      </c>
      <c r="G71" s="293" t="str">
        <f>DANE!L75</f>
        <v/>
      </c>
      <c r="H71" s="294" t="str">
        <f>IF(C71="","",IF(AND(DANE!L75=DANE!$A$77,DANE!$I$9="",OR(DANE!V75=DANE!$A$63,DANE!V75="")),DANE!P75/DANE!Q75,0))</f>
        <v/>
      </c>
      <c r="I71" s="284" t="str">
        <f>IF(C71="","",IF(AND(F71=DANE!$A$30,H71&gt;0),DANE!AB75,))</f>
        <v/>
      </c>
    </row>
    <row r="72" spans="1:9" x14ac:dyDescent="0.2">
      <c r="A72" s="18" t="str">
        <f t="shared" si="1"/>
        <v/>
      </c>
      <c r="B72" s="261" t="str">
        <f>IF(C72="","",DANE!C76)</f>
        <v/>
      </c>
      <c r="C72" s="295" t="str">
        <f>TABELA_DLA_DZIAŁU_BUDŻETU!C99</f>
        <v/>
      </c>
      <c r="D72" s="295" t="str">
        <f>IF(C72="","",DANE!W76)</f>
        <v/>
      </c>
      <c r="E72" s="295" t="str">
        <f>IF(C72="","",DANE!Y76)</f>
        <v/>
      </c>
      <c r="F72" s="296" t="str">
        <f>TABELA_DLA_DZIAŁU_BUDŻETU!F99</f>
        <v/>
      </c>
      <c r="G72" s="293" t="str">
        <f>DANE!L76</f>
        <v/>
      </c>
      <c r="H72" s="294" t="str">
        <f>IF(C72="","",IF(AND(DANE!L76=DANE!$A$77,DANE!$I$9="",OR(DANE!V76=DANE!$A$63,DANE!V76="")),DANE!P76/DANE!Q76,0))</f>
        <v/>
      </c>
      <c r="I72" s="284" t="str">
        <f>IF(C72="","",IF(AND(F72=DANE!$A$30,H72&gt;0),DANE!AB76,))</f>
        <v/>
      </c>
    </row>
    <row r="73" spans="1:9" x14ac:dyDescent="0.2">
      <c r="A73" s="18" t="str">
        <f t="shared" si="1"/>
        <v/>
      </c>
      <c r="B73" s="261" t="str">
        <f>IF(C73="","",DANE!C77)</f>
        <v/>
      </c>
      <c r="C73" s="295" t="str">
        <f>TABELA_DLA_DZIAŁU_BUDŻETU!C100</f>
        <v/>
      </c>
      <c r="D73" s="295" t="str">
        <f>IF(C73="","",DANE!W77)</f>
        <v/>
      </c>
      <c r="E73" s="295" t="str">
        <f>IF(C73="","",DANE!Y77)</f>
        <v/>
      </c>
      <c r="F73" s="296" t="str">
        <f>TABELA_DLA_DZIAŁU_BUDŻETU!F100</f>
        <v/>
      </c>
      <c r="G73" s="293" t="str">
        <f>DANE!L77</f>
        <v/>
      </c>
      <c r="H73" s="294" t="str">
        <f>IF(C73="","",IF(AND(DANE!L77=DANE!$A$77,DANE!$I$9="",OR(DANE!V77=DANE!$A$63,DANE!V77="")),DANE!P77/DANE!Q77,0))</f>
        <v/>
      </c>
      <c r="I73" s="284" t="str">
        <f>IF(C73="","",IF(AND(F73=DANE!$A$30,H73&gt;0),DANE!AB77,))</f>
        <v/>
      </c>
    </row>
    <row r="74" spans="1:9" x14ac:dyDescent="0.2">
      <c r="A74" s="18" t="str">
        <f t="shared" si="1"/>
        <v/>
      </c>
      <c r="B74" s="261" t="str">
        <f>IF(C74="","",DANE!C78)</f>
        <v/>
      </c>
      <c r="C74" s="295" t="str">
        <f>TABELA_DLA_DZIAŁU_BUDŻETU!C101</f>
        <v/>
      </c>
      <c r="D74" s="295" t="str">
        <f>IF(C74="","",DANE!W78)</f>
        <v/>
      </c>
      <c r="E74" s="295" t="str">
        <f>IF(C74="","",DANE!Y78)</f>
        <v/>
      </c>
      <c r="F74" s="296" t="str">
        <f>TABELA_DLA_DZIAŁU_BUDŻETU!F101</f>
        <v/>
      </c>
      <c r="G74" s="293" t="str">
        <f>DANE!L78</f>
        <v/>
      </c>
      <c r="H74" s="294" t="str">
        <f>IF(C74="","",IF(AND(DANE!L78=DANE!$A$77,DANE!$I$9="",OR(DANE!V78=DANE!$A$63,DANE!V78="")),DANE!P78/DANE!Q78,0))</f>
        <v/>
      </c>
      <c r="I74" s="284" t="str">
        <f>IF(C74="","",IF(AND(F74=DANE!$A$30,H74&gt;0),DANE!AB78,))</f>
        <v/>
      </c>
    </row>
    <row r="75" spans="1:9" x14ac:dyDescent="0.2">
      <c r="A75" s="18" t="str">
        <f t="shared" si="1"/>
        <v/>
      </c>
      <c r="B75" s="261" t="str">
        <f>IF(C75="","",DANE!C79)</f>
        <v/>
      </c>
      <c r="C75" s="295" t="str">
        <f>TABELA_DLA_DZIAŁU_BUDŻETU!C102</f>
        <v/>
      </c>
      <c r="D75" s="295" t="str">
        <f>IF(C75="","",DANE!W79)</f>
        <v/>
      </c>
      <c r="E75" s="295" t="str">
        <f>IF(C75="","",DANE!Y79)</f>
        <v/>
      </c>
      <c r="F75" s="296" t="str">
        <f>TABELA_DLA_DZIAŁU_BUDŻETU!F102</f>
        <v/>
      </c>
      <c r="G75" s="293" t="str">
        <f>DANE!L79</f>
        <v/>
      </c>
      <c r="H75" s="294" t="str">
        <f>IF(C75="","",IF(AND(DANE!L79=DANE!$A$77,DANE!$I$9="",OR(DANE!V79=DANE!$A$63,DANE!V79="")),DANE!P79/DANE!Q79,0))</f>
        <v/>
      </c>
      <c r="I75" s="284" t="str">
        <f>IF(C75="","",IF(AND(F75=DANE!$A$30,H75&gt;0),DANE!AB79,))</f>
        <v/>
      </c>
    </row>
    <row r="76" spans="1:9" x14ac:dyDescent="0.2">
      <c r="A76" s="18" t="str">
        <f t="shared" si="1"/>
        <v/>
      </c>
      <c r="B76" s="261" t="str">
        <f>IF(C76="","",DANE!C80)</f>
        <v/>
      </c>
      <c r="C76" s="295" t="str">
        <f>TABELA_DLA_DZIAŁU_BUDŻETU!C103</f>
        <v/>
      </c>
      <c r="D76" s="295" t="str">
        <f>IF(C76="","",DANE!W80)</f>
        <v/>
      </c>
      <c r="E76" s="295" t="str">
        <f>IF(C76="","",DANE!Y80)</f>
        <v/>
      </c>
      <c r="F76" s="296" t="str">
        <f>TABELA_DLA_DZIAŁU_BUDŻETU!F103</f>
        <v/>
      </c>
      <c r="G76" s="293" t="str">
        <f>DANE!L80</f>
        <v/>
      </c>
      <c r="H76" s="294" t="str">
        <f>IF(C76="","",IF(AND(DANE!L80=DANE!$A$77,DANE!$I$9="",OR(DANE!V80=DANE!$A$63,DANE!V80="")),DANE!P80/DANE!Q80,0))</f>
        <v/>
      </c>
      <c r="I76" s="284" t="str">
        <f>IF(C76="","",IF(AND(F76=DANE!$A$30,H76&gt;0),DANE!AB80,))</f>
        <v/>
      </c>
    </row>
    <row r="77" spans="1:9" x14ac:dyDescent="0.2">
      <c r="A77" s="18" t="str">
        <f t="shared" si="1"/>
        <v/>
      </c>
      <c r="B77" s="261" t="str">
        <f>IF(C77="","",DANE!C81)</f>
        <v/>
      </c>
      <c r="C77" s="295" t="str">
        <f>TABELA_DLA_DZIAŁU_BUDŻETU!C104</f>
        <v/>
      </c>
      <c r="D77" s="295" t="str">
        <f>IF(C77="","",DANE!W81)</f>
        <v/>
      </c>
      <c r="E77" s="295" t="str">
        <f>IF(C77="","",DANE!Y81)</f>
        <v/>
      </c>
      <c r="F77" s="296" t="str">
        <f>TABELA_DLA_DZIAŁU_BUDŻETU!F104</f>
        <v/>
      </c>
      <c r="G77" s="293" t="str">
        <f>DANE!L81</f>
        <v/>
      </c>
      <c r="H77" s="294" t="str">
        <f>IF(C77="","",IF(AND(DANE!L81=DANE!$A$77,DANE!$I$9="",OR(DANE!V81=DANE!$A$63,DANE!V81="")),DANE!P81/DANE!Q81,0))</f>
        <v/>
      </c>
      <c r="I77" s="284" t="str">
        <f>IF(C77="","",IF(AND(F77=DANE!$A$30,H77&gt;0),DANE!AB81,))</f>
        <v/>
      </c>
    </row>
    <row r="78" spans="1:9" x14ac:dyDescent="0.2">
      <c r="A78" s="18" t="str">
        <f t="shared" si="1"/>
        <v/>
      </c>
      <c r="B78" s="261" t="str">
        <f>IF(C78="","",DANE!C82)</f>
        <v/>
      </c>
      <c r="C78" s="295" t="str">
        <f>TABELA_DLA_DZIAŁU_BUDŻETU!C105</f>
        <v/>
      </c>
      <c r="D78" s="295" t="str">
        <f>IF(C78="","",DANE!W82)</f>
        <v/>
      </c>
      <c r="E78" s="295" t="str">
        <f>IF(C78="","",DANE!Y82)</f>
        <v/>
      </c>
      <c r="F78" s="296" t="str">
        <f>TABELA_DLA_DZIAŁU_BUDŻETU!F105</f>
        <v/>
      </c>
      <c r="G78" s="293" t="str">
        <f>DANE!L82</f>
        <v/>
      </c>
      <c r="H78" s="294" t="str">
        <f>IF(C78="","",IF(AND(DANE!L82=DANE!$A$77,DANE!$I$9="",OR(DANE!V82=DANE!$A$63,DANE!V82="")),DANE!P82/DANE!Q82,0))</f>
        <v/>
      </c>
      <c r="I78" s="284" t="str">
        <f>IF(C78="","",IF(AND(F78=DANE!$A$30,H78&gt;0),DANE!AB82,))</f>
        <v/>
      </c>
    </row>
    <row r="79" spans="1:9" x14ac:dyDescent="0.2">
      <c r="A79" s="18" t="str">
        <f t="shared" si="1"/>
        <v/>
      </c>
      <c r="B79" s="261" t="str">
        <f>IF(C79="","",DANE!C83)</f>
        <v/>
      </c>
      <c r="C79" s="295" t="str">
        <f>TABELA_DLA_DZIAŁU_BUDŻETU!C106</f>
        <v/>
      </c>
      <c r="D79" s="295" t="str">
        <f>IF(C79="","",DANE!W83)</f>
        <v/>
      </c>
      <c r="E79" s="295" t="str">
        <f>IF(C79="","",DANE!Y83)</f>
        <v/>
      </c>
      <c r="F79" s="296" t="str">
        <f>TABELA_DLA_DZIAŁU_BUDŻETU!F106</f>
        <v/>
      </c>
      <c r="G79" s="293" t="str">
        <f>DANE!L83</f>
        <v/>
      </c>
      <c r="H79" s="294" t="str">
        <f>IF(C79="","",IF(AND(DANE!L83=DANE!$A$77,DANE!$I$9="",OR(DANE!V83=DANE!$A$63,DANE!V83="")),DANE!P83/DANE!Q83,0))</f>
        <v/>
      </c>
      <c r="I79" s="284" t="str">
        <f>IF(C79="","",IF(AND(F79=DANE!$A$30,H79&gt;0),DANE!AB83,))</f>
        <v/>
      </c>
    </row>
    <row r="80" spans="1:9" x14ac:dyDescent="0.2">
      <c r="A80" s="18" t="str">
        <f t="shared" si="1"/>
        <v/>
      </c>
      <c r="B80" s="261" t="str">
        <f>IF(C80="","",DANE!C84)</f>
        <v/>
      </c>
      <c r="C80" s="295" t="str">
        <f>TABELA_DLA_DZIAŁU_BUDŻETU!C107</f>
        <v/>
      </c>
      <c r="D80" s="295" t="str">
        <f>IF(C80="","",DANE!W84)</f>
        <v/>
      </c>
      <c r="E80" s="295" t="str">
        <f>IF(C80="","",DANE!Y84)</f>
        <v/>
      </c>
      <c r="F80" s="296" t="str">
        <f>TABELA_DLA_DZIAŁU_BUDŻETU!F107</f>
        <v/>
      </c>
      <c r="G80" s="293" t="str">
        <f>DANE!L84</f>
        <v/>
      </c>
      <c r="H80" s="294" t="str">
        <f>IF(C80="","",IF(AND(DANE!L84=DANE!$A$77,DANE!$I$9="",OR(DANE!V84=DANE!$A$63,DANE!V84="")),DANE!P84/DANE!Q84,0))</f>
        <v/>
      </c>
      <c r="I80" s="284" t="str">
        <f>IF(C80="","",IF(AND(F80=DANE!$A$30,H80&gt;0),DANE!AB84,))</f>
        <v/>
      </c>
    </row>
    <row r="81" spans="1:9" x14ac:dyDescent="0.2">
      <c r="A81" s="18" t="str">
        <f t="shared" si="1"/>
        <v/>
      </c>
      <c r="B81" s="261" t="str">
        <f>IF(C81="","",DANE!C85)</f>
        <v/>
      </c>
      <c r="C81" s="295" t="str">
        <f>TABELA_DLA_DZIAŁU_BUDŻETU!C108</f>
        <v/>
      </c>
      <c r="D81" s="295" t="str">
        <f>IF(C81="","",DANE!W85)</f>
        <v/>
      </c>
      <c r="E81" s="295" t="str">
        <f>IF(C81="","",DANE!Y85)</f>
        <v/>
      </c>
      <c r="F81" s="296" t="str">
        <f>TABELA_DLA_DZIAŁU_BUDŻETU!F108</f>
        <v/>
      </c>
      <c r="G81" s="293" t="str">
        <f>DANE!L85</f>
        <v/>
      </c>
      <c r="H81" s="294" t="str">
        <f>IF(C81="","",IF(AND(DANE!L85=DANE!$A$77,DANE!$I$9="",OR(DANE!V85=DANE!$A$63,DANE!V85="")),DANE!P85/DANE!Q85,0))</f>
        <v/>
      </c>
      <c r="I81" s="284" t="str">
        <f>IF(C81="","",IF(AND(F81=DANE!$A$30,H81&gt;0),DANE!AB85,))</f>
        <v/>
      </c>
    </row>
    <row r="82" spans="1:9" x14ac:dyDescent="0.2">
      <c r="A82" s="18" t="str">
        <f t="shared" si="1"/>
        <v/>
      </c>
      <c r="B82" s="261" t="str">
        <f>IF(C82="","",DANE!C86)</f>
        <v/>
      </c>
      <c r="C82" s="295" t="str">
        <f>TABELA_DLA_DZIAŁU_BUDŻETU!C109</f>
        <v/>
      </c>
      <c r="D82" s="295" t="str">
        <f>IF(C82="","",DANE!W86)</f>
        <v/>
      </c>
      <c r="E82" s="295" t="str">
        <f>IF(C82="","",DANE!Y86)</f>
        <v/>
      </c>
      <c r="F82" s="296" t="str">
        <f>TABELA_DLA_DZIAŁU_BUDŻETU!F109</f>
        <v/>
      </c>
      <c r="G82" s="293" t="str">
        <f>DANE!L86</f>
        <v/>
      </c>
      <c r="H82" s="294" t="str">
        <f>IF(C82="","",IF(AND(DANE!L86=DANE!$A$77,DANE!$I$9="",OR(DANE!V86=DANE!$A$63,DANE!V86="")),DANE!P86/DANE!Q86,0))</f>
        <v/>
      </c>
      <c r="I82" s="284" t="str">
        <f>IF(C82="","",IF(AND(F82=DANE!$A$30,H82&gt;0),DANE!AB86,))</f>
        <v/>
      </c>
    </row>
    <row r="83" spans="1:9" x14ac:dyDescent="0.2">
      <c r="A83" s="18" t="str">
        <f t="shared" si="1"/>
        <v/>
      </c>
      <c r="B83" s="261" t="str">
        <f>IF(C83="","",DANE!C87)</f>
        <v/>
      </c>
      <c r="C83" s="295" t="str">
        <f>TABELA_DLA_DZIAŁU_BUDŻETU!C110</f>
        <v/>
      </c>
      <c r="D83" s="295" t="str">
        <f>IF(C83="","",DANE!W87)</f>
        <v/>
      </c>
      <c r="E83" s="295" t="str">
        <f>IF(C83="","",DANE!Y87)</f>
        <v/>
      </c>
      <c r="F83" s="296" t="str">
        <f>TABELA_DLA_DZIAŁU_BUDŻETU!F110</f>
        <v/>
      </c>
      <c r="G83" s="293" t="str">
        <f>DANE!L87</f>
        <v/>
      </c>
      <c r="H83" s="294" t="str">
        <f>IF(C83="","",IF(AND(DANE!L87=DANE!$A$77,DANE!$I$9="",OR(DANE!V87=DANE!$A$63,DANE!V87="")),DANE!P87/DANE!Q87,0))</f>
        <v/>
      </c>
      <c r="I83" s="284" t="str">
        <f>IF(C83="","",IF(AND(F83=DANE!$A$30,H83&gt;0),DANE!AB87,))</f>
        <v/>
      </c>
    </row>
    <row r="84" spans="1:9" x14ac:dyDescent="0.2">
      <c r="A84" s="18" t="str">
        <f t="shared" si="1"/>
        <v/>
      </c>
      <c r="B84" s="261" t="str">
        <f>IF(C84="","",DANE!C88)</f>
        <v/>
      </c>
      <c r="C84" s="295" t="str">
        <f>TABELA_DLA_DZIAŁU_BUDŻETU!C111</f>
        <v/>
      </c>
      <c r="D84" s="295" t="str">
        <f>IF(C84="","",DANE!W88)</f>
        <v/>
      </c>
      <c r="E84" s="295" t="str">
        <f>IF(C84="","",DANE!Y88)</f>
        <v/>
      </c>
      <c r="F84" s="296" t="str">
        <f>TABELA_DLA_DZIAŁU_BUDŻETU!F111</f>
        <v/>
      </c>
      <c r="G84" s="293" t="str">
        <f>DANE!L88</f>
        <v/>
      </c>
      <c r="H84" s="294" t="str">
        <f>IF(C84="","",IF(AND(DANE!L88=DANE!$A$77,DANE!$I$9="",OR(DANE!V88=DANE!$A$63,DANE!V88="")),DANE!P88/DANE!Q88,0))</f>
        <v/>
      </c>
      <c r="I84" s="284" t="str">
        <f>IF(C84="","",IF(AND(F84=DANE!$A$30,H84&gt;0),DANE!AB88,))</f>
        <v/>
      </c>
    </row>
    <row r="85" spans="1:9" x14ac:dyDescent="0.2">
      <c r="A85" s="18" t="str">
        <f t="shared" si="1"/>
        <v/>
      </c>
      <c r="B85" s="261" t="str">
        <f>IF(C85="","",DANE!C89)</f>
        <v/>
      </c>
      <c r="C85" s="295" t="str">
        <f>TABELA_DLA_DZIAŁU_BUDŻETU!C112</f>
        <v/>
      </c>
      <c r="D85" s="295" t="str">
        <f>IF(C85="","",DANE!W89)</f>
        <v/>
      </c>
      <c r="E85" s="295" t="str">
        <f>IF(C85="","",DANE!Y89)</f>
        <v/>
      </c>
      <c r="F85" s="296" t="str">
        <f>TABELA_DLA_DZIAŁU_BUDŻETU!F112</f>
        <v/>
      </c>
      <c r="G85" s="293" t="str">
        <f>DANE!L89</f>
        <v/>
      </c>
      <c r="H85" s="294" t="str">
        <f>IF(C85="","",IF(AND(DANE!L89=DANE!$A$77,DANE!$I$9="",OR(DANE!V89=DANE!$A$63,DANE!V89="")),DANE!P89/DANE!Q89,0))</f>
        <v/>
      </c>
      <c r="I85" s="284" t="str">
        <f>IF(C85="","",IF(AND(F85=DANE!$A$30,H85&gt;0),DANE!AB89,))</f>
        <v/>
      </c>
    </row>
    <row r="86" spans="1:9" x14ac:dyDescent="0.2">
      <c r="A86" s="18" t="str">
        <f t="shared" si="1"/>
        <v/>
      </c>
      <c r="B86" s="261" t="str">
        <f>IF(C86="","",DANE!C90)</f>
        <v/>
      </c>
      <c r="C86" s="295" t="str">
        <f>TABELA_DLA_DZIAŁU_BUDŻETU!C113</f>
        <v/>
      </c>
      <c r="D86" s="295" t="str">
        <f>IF(C86="","",DANE!W90)</f>
        <v/>
      </c>
      <c r="E86" s="295" t="str">
        <f>IF(C86="","",DANE!Y90)</f>
        <v/>
      </c>
      <c r="F86" s="296" t="str">
        <f>TABELA_DLA_DZIAŁU_BUDŻETU!F113</f>
        <v/>
      </c>
      <c r="G86" s="293" t="str">
        <f>DANE!L90</f>
        <v/>
      </c>
      <c r="H86" s="294" t="str">
        <f>IF(C86="","",IF(AND(DANE!L90=DANE!$A$77,DANE!$I$9="",OR(DANE!V90=DANE!$A$63,DANE!V90="")),DANE!P90/DANE!Q90,0))</f>
        <v/>
      </c>
      <c r="I86" s="284" t="str">
        <f>IF(C86="","",IF(AND(F86=DANE!$A$30,H86&gt;0),DANE!AB90,))</f>
        <v/>
      </c>
    </row>
    <row r="87" spans="1:9" x14ac:dyDescent="0.2">
      <c r="A87" s="18" t="str">
        <f t="shared" si="1"/>
        <v/>
      </c>
      <c r="B87" s="261" t="str">
        <f>IF(C87="","",DANE!C91)</f>
        <v/>
      </c>
      <c r="C87" s="295" t="str">
        <f>TABELA_DLA_DZIAŁU_BUDŻETU!C114</f>
        <v/>
      </c>
      <c r="D87" s="295" t="str">
        <f>IF(C87="","",DANE!W91)</f>
        <v/>
      </c>
      <c r="E87" s="295" t="str">
        <f>IF(C87="","",DANE!Y91)</f>
        <v/>
      </c>
      <c r="F87" s="296" t="str">
        <f>TABELA_DLA_DZIAŁU_BUDŻETU!F114</f>
        <v/>
      </c>
      <c r="G87" s="293" t="str">
        <f>DANE!L91</f>
        <v/>
      </c>
      <c r="H87" s="294" t="str">
        <f>IF(C87="","",IF(AND(DANE!L91=DANE!$A$77,DANE!$I$9="",OR(DANE!V91=DANE!$A$63,DANE!V91="")),DANE!P91/DANE!Q91,0))</f>
        <v/>
      </c>
      <c r="I87" s="284" t="str">
        <f>IF(C87="","",IF(AND(F87=DANE!$A$30,H87&gt;0),DANE!AB91,))</f>
        <v/>
      </c>
    </row>
    <row r="88" spans="1:9" x14ac:dyDescent="0.2">
      <c r="A88" s="18" t="str">
        <f t="shared" si="1"/>
        <v/>
      </c>
      <c r="B88" s="261" t="str">
        <f>IF(C88="","",DANE!C92)</f>
        <v/>
      </c>
      <c r="C88" s="295" t="str">
        <f>TABELA_DLA_DZIAŁU_BUDŻETU!C115</f>
        <v/>
      </c>
      <c r="D88" s="295" t="str">
        <f>IF(C88="","",DANE!W92)</f>
        <v/>
      </c>
      <c r="E88" s="295" t="str">
        <f>IF(C88="","",DANE!Y92)</f>
        <v/>
      </c>
      <c r="F88" s="296" t="str">
        <f>TABELA_DLA_DZIAŁU_BUDŻETU!F115</f>
        <v/>
      </c>
      <c r="G88" s="293" t="str">
        <f>DANE!L92</f>
        <v/>
      </c>
      <c r="H88" s="294" t="str">
        <f>IF(C88="","",IF(AND(DANE!L92=DANE!$A$77,DANE!$I$9="",OR(DANE!V92=DANE!$A$63,DANE!V92="")),DANE!P92/DANE!Q92,0))</f>
        <v/>
      </c>
      <c r="I88" s="284" t="str">
        <f>IF(C88="","",IF(AND(F88=DANE!$A$30,H88&gt;0),DANE!AB92,))</f>
        <v/>
      </c>
    </row>
    <row r="89" spans="1:9" x14ac:dyDescent="0.2">
      <c r="A89" s="18" t="str">
        <f t="shared" si="1"/>
        <v/>
      </c>
      <c r="B89" s="261" t="str">
        <f>IF(C89="","",DANE!C93)</f>
        <v/>
      </c>
      <c r="C89" s="295" t="str">
        <f>TABELA_DLA_DZIAŁU_BUDŻETU!C116</f>
        <v/>
      </c>
      <c r="D89" s="295" t="str">
        <f>IF(C89="","",DANE!W93)</f>
        <v/>
      </c>
      <c r="E89" s="295" t="str">
        <f>IF(C89="","",DANE!Y93)</f>
        <v/>
      </c>
      <c r="F89" s="296" t="str">
        <f>TABELA_DLA_DZIAŁU_BUDŻETU!F116</f>
        <v/>
      </c>
      <c r="G89" s="293" t="str">
        <f>DANE!L93</f>
        <v/>
      </c>
      <c r="H89" s="294" t="str">
        <f>IF(C89="","",IF(AND(DANE!L93=DANE!$A$77,DANE!$I$9="",OR(DANE!V93=DANE!$A$63,DANE!V93="")),DANE!P93/DANE!Q93,0))</f>
        <v/>
      </c>
      <c r="I89" s="284" t="str">
        <f>IF(C89="","",IF(AND(F89=DANE!$A$30,H89&gt;0),DANE!AB93,))</f>
        <v/>
      </c>
    </row>
    <row r="90" spans="1:9" x14ac:dyDescent="0.2">
      <c r="A90" s="18" t="str">
        <f t="shared" si="1"/>
        <v/>
      </c>
      <c r="B90" s="261" t="str">
        <f>IF(C90="","",DANE!C94)</f>
        <v/>
      </c>
      <c r="C90" s="295" t="str">
        <f>TABELA_DLA_DZIAŁU_BUDŻETU!C117</f>
        <v/>
      </c>
      <c r="D90" s="295" t="str">
        <f>IF(C90="","",DANE!W94)</f>
        <v/>
      </c>
      <c r="E90" s="295" t="str">
        <f>IF(C90="","",DANE!Y94)</f>
        <v/>
      </c>
      <c r="F90" s="296" t="str">
        <f>TABELA_DLA_DZIAŁU_BUDŻETU!F117</f>
        <v/>
      </c>
      <c r="G90" s="293" t="str">
        <f>DANE!L94</f>
        <v/>
      </c>
      <c r="H90" s="294" t="str">
        <f>IF(C90="","",IF(AND(DANE!L94=DANE!$A$77,DANE!$I$9="",OR(DANE!V94=DANE!$A$63,DANE!V94="")),DANE!P94/DANE!Q94,0))</f>
        <v/>
      </c>
      <c r="I90" s="284" t="str">
        <f>IF(C90="","",IF(AND(F90=DANE!$A$30,H90&gt;0),DANE!AB94,))</f>
        <v/>
      </c>
    </row>
    <row r="91" spans="1:9" x14ac:dyDescent="0.2">
      <c r="A91" s="18" t="str">
        <f t="shared" si="1"/>
        <v/>
      </c>
      <c r="B91" s="261" t="str">
        <f>IF(C91="","",DANE!C95)</f>
        <v/>
      </c>
      <c r="C91" s="295" t="str">
        <f>TABELA_DLA_DZIAŁU_BUDŻETU!C118</f>
        <v/>
      </c>
      <c r="D91" s="295" t="str">
        <f>IF(C91="","",DANE!W95)</f>
        <v/>
      </c>
      <c r="E91" s="295" t="str">
        <f>IF(C91="","",DANE!Y95)</f>
        <v/>
      </c>
      <c r="F91" s="296" t="str">
        <f>TABELA_DLA_DZIAŁU_BUDŻETU!F118</f>
        <v/>
      </c>
      <c r="G91" s="293" t="str">
        <f>DANE!L95</f>
        <v/>
      </c>
      <c r="H91" s="294" t="str">
        <f>IF(C91="","",IF(AND(DANE!L95=DANE!$A$77,DANE!$I$9="",OR(DANE!V95=DANE!$A$63,DANE!V95="")),DANE!P95/DANE!Q95,0))</f>
        <v/>
      </c>
      <c r="I91" s="284" t="str">
        <f>IF(C91="","",IF(AND(F91=DANE!$A$30,H91&gt;0),DANE!AB95,))</f>
        <v/>
      </c>
    </row>
    <row r="92" spans="1:9" x14ac:dyDescent="0.2">
      <c r="A92" s="18" t="str">
        <f t="shared" si="1"/>
        <v/>
      </c>
      <c r="B92" s="261" t="str">
        <f>IF(C92="","",DANE!C96)</f>
        <v/>
      </c>
      <c r="C92" s="295" t="str">
        <f>TABELA_DLA_DZIAŁU_BUDŻETU!C119</f>
        <v/>
      </c>
      <c r="D92" s="295" t="str">
        <f>IF(C92="","",DANE!W96)</f>
        <v/>
      </c>
      <c r="E92" s="295" t="str">
        <f>IF(C92="","",DANE!Y96)</f>
        <v/>
      </c>
      <c r="F92" s="296" t="str">
        <f>TABELA_DLA_DZIAŁU_BUDŻETU!F119</f>
        <v/>
      </c>
      <c r="G92" s="293" t="str">
        <f>DANE!L96</f>
        <v/>
      </c>
      <c r="H92" s="294" t="str">
        <f>IF(C92="","",IF(AND(DANE!L96=DANE!$A$77,DANE!$I$9="",OR(DANE!V96=DANE!$A$63,DANE!V96="")),DANE!P96/DANE!Q96,0))</f>
        <v/>
      </c>
      <c r="I92" s="284" t="str">
        <f>IF(C92="","",IF(AND(F92=DANE!$A$30,H92&gt;0),DANE!AB96,))</f>
        <v/>
      </c>
    </row>
    <row r="93" spans="1:9" x14ac:dyDescent="0.2">
      <c r="A93" s="18" t="str">
        <f t="shared" si="1"/>
        <v/>
      </c>
      <c r="B93" s="261" t="str">
        <f>IF(C93="","",DANE!C97)</f>
        <v/>
      </c>
      <c r="C93" s="295" t="str">
        <f>TABELA_DLA_DZIAŁU_BUDŻETU!C120</f>
        <v/>
      </c>
      <c r="D93" s="295" t="str">
        <f>IF(C93="","",DANE!W97)</f>
        <v/>
      </c>
      <c r="E93" s="295" t="str">
        <f>IF(C93="","",DANE!Y97)</f>
        <v/>
      </c>
      <c r="F93" s="296" t="str">
        <f>TABELA_DLA_DZIAŁU_BUDŻETU!F120</f>
        <v/>
      </c>
      <c r="G93" s="293" t="str">
        <f>DANE!L97</f>
        <v/>
      </c>
      <c r="H93" s="294" t="str">
        <f>IF(C93="","",IF(AND(DANE!L97=DANE!$A$77,DANE!$I$9="",OR(DANE!V97=DANE!$A$63,DANE!V97="")),DANE!P97/DANE!Q97,0))</f>
        <v/>
      </c>
      <c r="I93" s="284" t="str">
        <f>IF(C93="","",IF(AND(F93=DANE!$A$30,H93&gt;0),DANE!AB97,))</f>
        <v/>
      </c>
    </row>
    <row r="94" spans="1:9" x14ac:dyDescent="0.2">
      <c r="A94" s="18" t="str">
        <f t="shared" si="1"/>
        <v/>
      </c>
      <c r="B94" s="261" t="str">
        <f>IF(C94="","",DANE!C98)</f>
        <v/>
      </c>
      <c r="C94" s="295" t="str">
        <f>TABELA_DLA_DZIAŁU_BUDŻETU!C121</f>
        <v/>
      </c>
      <c r="D94" s="295" t="str">
        <f>IF(C94="","",DANE!W98)</f>
        <v/>
      </c>
      <c r="E94" s="295" t="str">
        <f>IF(C94="","",DANE!Y98)</f>
        <v/>
      </c>
      <c r="F94" s="296" t="str">
        <f>TABELA_DLA_DZIAŁU_BUDŻETU!F121</f>
        <v/>
      </c>
      <c r="G94" s="293" t="str">
        <f>DANE!L98</f>
        <v/>
      </c>
      <c r="H94" s="294" t="str">
        <f>IF(C94="","",IF(AND(DANE!L98=DANE!$A$77,DANE!$I$9="",OR(DANE!V98=DANE!$A$63,DANE!V98="")),DANE!P98/DANE!Q98,0))</f>
        <v/>
      </c>
      <c r="I94" s="284" t="str">
        <f>IF(C94="","",IF(AND(F94=DANE!$A$30,H94&gt;0),DANE!AB98,))</f>
        <v/>
      </c>
    </row>
    <row r="95" spans="1:9" x14ac:dyDescent="0.2">
      <c r="A95" s="18" t="str">
        <f t="shared" si="1"/>
        <v/>
      </c>
      <c r="B95" s="261" t="str">
        <f>IF(C95="","",DANE!C99)</f>
        <v/>
      </c>
      <c r="C95" s="295" t="str">
        <f>TABELA_DLA_DZIAŁU_BUDŻETU!C122</f>
        <v/>
      </c>
      <c r="D95" s="295" t="str">
        <f>IF(C95="","",DANE!W99)</f>
        <v/>
      </c>
      <c r="E95" s="295" t="str">
        <f>IF(C95="","",DANE!Y99)</f>
        <v/>
      </c>
      <c r="F95" s="296" t="str">
        <f>TABELA_DLA_DZIAŁU_BUDŻETU!F122</f>
        <v/>
      </c>
      <c r="G95" s="293" t="str">
        <f>DANE!L99</f>
        <v/>
      </c>
      <c r="H95" s="294" t="str">
        <f>IF(C95="","",IF(AND(DANE!L99=DANE!$A$77,DANE!$I$9="",OR(DANE!V99=DANE!$A$63,DANE!V99="")),DANE!P99/DANE!Q99,0))</f>
        <v/>
      </c>
      <c r="I95" s="284" t="str">
        <f>IF(C95="","",IF(AND(F95=DANE!$A$30,H95&gt;0),DANE!AB99,))</f>
        <v/>
      </c>
    </row>
    <row r="96" spans="1:9" x14ac:dyDescent="0.2">
      <c r="A96" s="18" t="str">
        <f t="shared" si="1"/>
        <v/>
      </c>
      <c r="B96" s="261" t="str">
        <f>IF(C96="","",DANE!C100)</f>
        <v/>
      </c>
      <c r="C96" s="295" t="str">
        <f>TABELA_DLA_DZIAŁU_BUDŻETU!C123</f>
        <v/>
      </c>
      <c r="D96" s="295" t="str">
        <f>IF(C96="","",DANE!W100)</f>
        <v/>
      </c>
      <c r="E96" s="295" t="str">
        <f>IF(C96="","",DANE!Y100)</f>
        <v/>
      </c>
      <c r="F96" s="296" t="str">
        <f>TABELA_DLA_DZIAŁU_BUDŻETU!F123</f>
        <v/>
      </c>
      <c r="G96" s="293" t="str">
        <f>DANE!L100</f>
        <v/>
      </c>
      <c r="H96" s="294" t="str">
        <f>IF(C96="","",IF(AND(DANE!L100=DANE!$A$77,DANE!$I$9="",OR(DANE!V100=DANE!$A$63,DANE!V100="")),DANE!P100/DANE!Q100,0))</f>
        <v/>
      </c>
      <c r="I96" s="284" t="str">
        <f>IF(C96="","",IF(AND(F96=DANE!$A$30,H96&gt;0),DANE!AB100,))</f>
        <v/>
      </c>
    </row>
    <row r="97" spans="1:9" x14ac:dyDescent="0.2">
      <c r="A97" s="18" t="str">
        <f t="shared" si="1"/>
        <v/>
      </c>
      <c r="B97" s="261" t="str">
        <f>IF(C97="","",DANE!C101)</f>
        <v/>
      </c>
      <c r="C97" s="295" t="str">
        <f>TABELA_DLA_DZIAŁU_BUDŻETU!C124</f>
        <v/>
      </c>
      <c r="D97" s="295" t="str">
        <f>IF(C97="","",DANE!W101)</f>
        <v/>
      </c>
      <c r="E97" s="295" t="str">
        <f>IF(C97="","",DANE!Y101)</f>
        <v/>
      </c>
      <c r="F97" s="296" t="str">
        <f>TABELA_DLA_DZIAŁU_BUDŻETU!F124</f>
        <v/>
      </c>
      <c r="G97" s="293" t="str">
        <f>DANE!L101</f>
        <v/>
      </c>
      <c r="H97" s="294" t="str">
        <f>IF(C97="","",IF(AND(DANE!L101=DANE!$A$77,DANE!$I$9="",OR(DANE!V101=DANE!$A$63,DANE!V101="")),DANE!P101/DANE!Q101,0))</f>
        <v/>
      </c>
      <c r="I97" s="284" t="str">
        <f>IF(C97="","",IF(AND(F97=DANE!$A$30,H97&gt;0),DANE!AB101,))</f>
        <v/>
      </c>
    </row>
    <row r="98" spans="1:9" x14ac:dyDescent="0.2">
      <c r="A98" s="18" t="str">
        <f t="shared" si="1"/>
        <v/>
      </c>
      <c r="B98" s="261" t="str">
        <f>IF(C98="","",DANE!C102)</f>
        <v/>
      </c>
      <c r="C98" s="295" t="str">
        <f>TABELA_DLA_DZIAŁU_BUDŻETU!C125</f>
        <v/>
      </c>
      <c r="D98" s="295" t="str">
        <f>IF(C98="","",DANE!W102)</f>
        <v/>
      </c>
      <c r="E98" s="295" t="str">
        <f>IF(C98="","",DANE!Y102)</f>
        <v/>
      </c>
      <c r="F98" s="296" t="str">
        <f>TABELA_DLA_DZIAŁU_BUDŻETU!F125</f>
        <v/>
      </c>
      <c r="G98" s="293" t="str">
        <f>DANE!L102</f>
        <v/>
      </c>
      <c r="H98" s="294" t="str">
        <f>IF(C98="","",IF(AND(DANE!L102=DANE!$A$77,DANE!$I$9="",OR(DANE!V102=DANE!$A$63,DANE!V102="")),DANE!P102/DANE!Q102,0))</f>
        <v/>
      </c>
      <c r="I98" s="284" t="str">
        <f>IF(C98="","",IF(AND(F98=DANE!$A$30,H98&gt;0),DANE!AB102,))</f>
        <v/>
      </c>
    </row>
    <row r="99" spans="1:9" x14ac:dyDescent="0.2">
      <c r="A99" s="18" t="str">
        <f t="shared" si="1"/>
        <v/>
      </c>
      <c r="B99" s="261" t="str">
        <f>IF(C99="","",DANE!C103)</f>
        <v/>
      </c>
      <c r="C99" s="295" t="str">
        <f>TABELA_DLA_DZIAŁU_BUDŻETU!C126</f>
        <v/>
      </c>
      <c r="D99" s="295" t="str">
        <f>IF(C99="","",DANE!W103)</f>
        <v/>
      </c>
      <c r="E99" s="295" t="str">
        <f>IF(C99="","",DANE!Y103)</f>
        <v/>
      </c>
      <c r="F99" s="296" t="str">
        <f>TABELA_DLA_DZIAŁU_BUDŻETU!F126</f>
        <v/>
      </c>
      <c r="G99" s="293" t="str">
        <f>DANE!L103</f>
        <v/>
      </c>
      <c r="H99" s="294" t="str">
        <f>IF(C99="","",IF(AND(DANE!L103=DANE!$A$77,DANE!$I$9="",OR(DANE!V103=DANE!$A$63,DANE!V103="")),DANE!P103/DANE!Q103,0))</f>
        <v/>
      </c>
      <c r="I99" s="284" t="str">
        <f>IF(C99="","",IF(AND(F99=DANE!$A$30,H99&gt;0),DANE!AB103,))</f>
        <v/>
      </c>
    </row>
    <row r="100" spans="1:9" x14ac:dyDescent="0.2">
      <c r="A100" s="18" t="str">
        <f t="shared" si="1"/>
        <v/>
      </c>
      <c r="B100" s="261" t="str">
        <f>IF(C100="","",DANE!C104)</f>
        <v/>
      </c>
      <c r="C100" s="295" t="str">
        <f>TABELA_DLA_DZIAŁU_BUDŻETU!C127</f>
        <v/>
      </c>
      <c r="D100" s="295" t="str">
        <f>IF(C100="","",DANE!W104)</f>
        <v/>
      </c>
      <c r="E100" s="295" t="str">
        <f>IF(C100="","",DANE!Y104)</f>
        <v/>
      </c>
      <c r="F100" s="296" t="str">
        <f>TABELA_DLA_DZIAŁU_BUDŻETU!F127</f>
        <v/>
      </c>
      <c r="G100" s="293" t="str">
        <f>DANE!L104</f>
        <v/>
      </c>
      <c r="H100" s="294" t="str">
        <f>IF(C100="","",IF(AND(DANE!L104=DANE!$A$77,DANE!$I$9="",OR(DANE!V104=DANE!$A$63,DANE!V104="")),DANE!P104/DANE!Q104,0))</f>
        <v/>
      </c>
      <c r="I100" s="284" t="str">
        <f>IF(C100="","",IF(AND(F100=DANE!$A$30,H100&gt;0),DANE!AB104,))</f>
        <v/>
      </c>
    </row>
    <row r="101" spans="1:9" x14ac:dyDescent="0.2">
      <c r="A101" s="18" t="str">
        <f t="shared" si="1"/>
        <v/>
      </c>
      <c r="B101" s="261" t="str">
        <f>IF(C101="","",DANE!C105)</f>
        <v/>
      </c>
      <c r="C101" s="295" t="str">
        <f>TABELA_DLA_DZIAŁU_BUDŻETU!C128</f>
        <v/>
      </c>
      <c r="D101" s="295" t="str">
        <f>IF(C101="","",DANE!W105)</f>
        <v/>
      </c>
      <c r="E101" s="295" t="str">
        <f>IF(C101="","",DANE!Y105)</f>
        <v/>
      </c>
      <c r="F101" s="296" t="str">
        <f>TABELA_DLA_DZIAŁU_BUDŻETU!F128</f>
        <v/>
      </c>
      <c r="G101" s="293" t="str">
        <f>DANE!L105</f>
        <v/>
      </c>
      <c r="H101" s="294" t="str">
        <f>IF(C101="","",IF(AND(DANE!L105=DANE!$A$77,DANE!$I$9="",OR(DANE!V105=DANE!$A$63,DANE!V105="")),DANE!P105/DANE!Q105,0))</f>
        <v/>
      </c>
      <c r="I101" s="284" t="str">
        <f>IF(C101="","",IF(AND(F101=DANE!$A$30,H101&gt;0),DANE!AB105,))</f>
        <v/>
      </c>
    </row>
    <row r="102" spans="1:9" x14ac:dyDescent="0.2">
      <c r="A102" s="18" t="str">
        <f t="shared" si="1"/>
        <v/>
      </c>
      <c r="B102" s="261" t="str">
        <f>IF(C102="","",DANE!C106)</f>
        <v/>
      </c>
      <c r="C102" s="295" t="str">
        <f>TABELA_DLA_DZIAŁU_BUDŻETU!C129</f>
        <v/>
      </c>
      <c r="D102" s="295" t="str">
        <f>IF(C102="","",DANE!W106)</f>
        <v/>
      </c>
      <c r="E102" s="295" t="str">
        <f>IF(C102="","",DANE!Y106)</f>
        <v/>
      </c>
      <c r="F102" s="296" t="str">
        <f>TABELA_DLA_DZIAŁU_BUDŻETU!F129</f>
        <v/>
      </c>
      <c r="G102" s="293" t="str">
        <f>DANE!L106</f>
        <v/>
      </c>
      <c r="H102" s="294" t="str">
        <f>IF(C102="","",IF(AND(DANE!L106=DANE!$A$77,DANE!$I$9="",OR(DANE!V106=DANE!$A$63,DANE!V106="")),DANE!P106/DANE!Q106,0))</f>
        <v/>
      </c>
      <c r="I102" s="284" t="str">
        <f>IF(C102="","",IF(AND(F102=DANE!$A$30,H102&gt;0),DANE!AB106,))</f>
        <v/>
      </c>
    </row>
    <row r="103" spans="1:9" x14ac:dyDescent="0.2">
      <c r="A103" s="18" t="str">
        <f t="shared" si="1"/>
        <v/>
      </c>
      <c r="B103" s="261" t="str">
        <f>IF(C103="","",DANE!C107)</f>
        <v/>
      </c>
      <c r="C103" s="295" t="str">
        <f>TABELA_DLA_DZIAŁU_BUDŻETU!C130</f>
        <v/>
      </c>
      <c r="D103" s="295" t="str">
        <f>IF(C103="","",DANE!W107)</f>
        <v/>
      </c>
      <c r="E103" s="295" t="str">
        <f>IF(C103="","",DANE!Y107)</f>
        <v/>
      </c>
      <c r="F103" s="296" t="str">
        <f>TABELA_DLA_DZIAŁU_BUDŻETU!F130</f>
        <v/>
      </c>
      <c r="G103" s="293" t="str">
        <f>DANE!L107</f>
        <v/>
      </c>
      <c r="H103" s="294" t="str">
        <f>IF(C103="","",IF(AND(DANE!L107=DANE!$A$77,DANE!$I$9="",OR(DANE!V107=DANE!$A$63,DANE!V107="")),DANE!P107/DANE!Q107,0))</f>
        <v/>
      </c>
      <c r="I103" s="284" t="str">
        <f>IF(C103="","",IF(AND(F103=DANE!$A$30,H103&gt;0),DANE!AB107,))</f>
        <v/>
      </c>
    </row>
    <row r="104" spans="1:9" x14ac:dyDescent="0.2">
      <c r="A104" s="18" t="str">
        <f t="shared" si="1"/>
        <v/>
      </c>
      <c r="B104" s="261" t="str">
        <f>IF(C104="","",DANE!C108)</f>
        <v/>
      </c>
      <c r="C104" s="295" t="str">
        <f>TABELA_DLA_DZIAŁU_BUDŻETU!C131</f>
        <v/>
      </c>
      <c r="D104" s="295" t="str">
        <f>IF(C104="","",DANE!W108)</f>
        <v/>
      </c>
      <c r="E104" s="295" t="str">
        <f>IF(C104="","",DANE!Y108)</f>
        <v/>
      </c>
      <c r="F104" s="296" t="str">
        <f>TABELA_DLA_DZIAŁU_BUDŻETU!F131</f>
        <v/>
      </c>
      <c r="G104" s="293" t="str">
        <f>DANE!L108</f>
        <v/>
      </c>
      <c r="H104" s="294" t="str">
        <f>IF(C104="","",IF(AND(DANE!L108=DANE!$A$77,DANE!$I$9="",OR(DANE!V108=DANE!$A$63,DANE!V108="")),DANE!P108/DANE!Q108,0))</f>
        <v/>
      </c>
      <c r="I104" s="284" t="str">
        <f>IF(C104="","",IF(AND(F104=DANE!$A$30,H104&gt;0),DANE!AB108,))</f>
        <v/>
      </c>
    </row>
    <row r="105" spans="1:9" x14ac:dyDescent="0.2">
      <c r="A105" s="18" t="str">
        <f t="shared" si="1"/>
        <v/>
      </c>
      <c r="B105" s="261" t="str">
        <f>IF(C105="","",DANE!C109)</f>
        <v/>
      </c>
      <c r="C105" s="295" t="str">
        <f>TABELA_DLA_DZIAŁU_BUDŻETU!C132</f>
        <v/>
      </c>
      <c r="D105" s="295" t="str">
        <f>IF(C105="","",DANE!W109)</f>
        <v/>
      </c>
      <c r="E105" s="295" t="str">
        <f>IF(C105="","",DANE!Y109)</f>
        <v/>
      </c>
      <c r="F105" s="296" t="str">
        <f>TABELA_DLA_DZIAŁU_BUDŻETU!F132</f>
        <v/>
      </c>
      <c r="G105" s="293" t="str">
        <f>DANE!L109</f>
        <v/>
      </c>
      <c r="H105" s="294" t="str">
        <f>IF(C105="","",IF(AND(DANE!L109=DANE!$A$77,DANE!$I$9="",OR(DANE!V109=DANE!$A$63,DANE!V109="")),DANE!P109/DANE!Q109,0))</f>
        <v/>
      </c>
      <c r="I105" s="284" t="str">
        <f>IF(C105="","",IF(AND(F105=DANE!$A$30,H105&gt;0),DANE!AB109,))</f>
        <v/>
      </c>
    </row>
    <row r="106" spans="1:9" x14ac:dyDescent="0.2">
      <c r="A106" s="18" t="str">
        <f t="shared" si="1"/>
        <v/>
      </c>
      <c r="B106" s="261" t="str">
        <f>IF(C106="","",DANE!C110)</f>
        <v/>
      </c>
      <c r="C106" s="295" t="str">
        <f>TABELA_DLA_DZIAŁU_BUDŻETU!C133</f>
        <v/>
      </c>
      <c r="D106" s="295" t="str">
        <f>IF(C106="","",DANE!W110)</f>
        <v/>
      </c>
      <c r="E106" s="295" t="str">
        <f>IF(C106="","",DANE!Y110)</f>
        <v/>
      </c>
      <c r="F106" s="296" t="str">
        <f>TABELA_DLA_DZIAŁU_BUDŻETU!F133</f>
        <v/>
      </c>
      <c r="G106" s="293" t="str">
        <f>DANE!L110</f>
        <v/>
      </c>
      <c r="H106" s="294" t="str">
        <f>IF(C106="","",IF(AND(DANE!L110=DANE!$A$77,DANE!$I$9="",OR(DANE!V110=DANE!$A$63,DANE!V110="")),DANE!P110/DANE!Q110,0))</f>
        <v/>
      </c>
      <c r="I106" s="284" t="str">
        <f>IF(C106="","",IF(AND(F106=DANE!$A$30,H106&gt;0),DANE!AB110,))</f>
        <v/>
      </c>
    </row>
    <row r="107" spans="1:9" x14ac:dyDescent="0.2">
      <c r="A107" s="18" t="str">
        <f t="shared" si="1"/>
        <v/>
      </c>
      <c r="B107" s="261" t="str">
        <f>IF(C107="","",DANE!C111)</f>
        <v/>
      </c>
      <c r="C107" s="295" t="str">
        <f>TABELA_DLA_DZIAŁU_BUDŻETU!C134</f>
        <v/>
      </c>
      <c r="D107" s="295" t="str">
        <f>IF(C107="","",DANE!W111)</f>
        <v/>
      </c>
      <c r="E107" s="295" t="str">
        <f>IF(C107="","",DANE!Y111)</f>
        <v/>
      </c>
      <c r="F107" s="296" t="str">
        <f>TABELA_DLA_DZIAŁU_BUDŻETU!F134</f>
        <v/>
      </c>
      <c r="G107" s="293" t="str">
        <f>DANE!L111</f>
        <v/>
      </c>
      <c r="H107" s="294" t="str">
        <f>IF(C107="","",IF(AND(DANE!L111=DANE!$A$77,DANE!$I$9="",OR(DANE!V111=DANE!$A$63,DANE!V111="")),DANE!P111/DANE!Q111,0))</f>
        <v/>
      </c>
      <c r="I107" s="284" t="str">
        <f>IF(C107="","",IF(AND(F107=DANE!$A$30,H107&gt;0),DANE!AB111,))</f>
        <v/>
      </c>
    </row>
    <row r="108" spans="1:9" x14ac:dyDescent="0.2">
      <c r="A108" s="18" t="str">
        <f t="shared" si="1"/>
        <v/>
      </c>
      <c r="B108" s="261" t="str">
        <f>IF(C108="","",DANE!C112)</f>
        <v/>
      </c>
      <c r="C108" s="295" t="str">
        <f>TABELA_DLA_DZIAŁU_BUDŻETU!C135</f>
        <v/>
      </c>
      <c r="D108" s="295" t="str">
        <f>IF(C108="","",DANE!W112)</f>
        <v/>
      </c>
      <c r="E108" s="295" t="str">
        <f>IF(C108="","",DANE!Y112)</f>
        <v/>
      </c>
      <c r="F108" s="296" t="str">
        <f>TABELA_DLA_DZIAŁU_BUDŻETU!F135</f>
        <v/>
      </c>
      <c r="G108" s="293" t="str">
        <f>DANE!L112</f>
        <v/>
      </c>
      <c r="H108" s="294" t="str">
        <f>IF(C108="","",IF(AND(DANE!L112=DANE!$A$77,DANE!$I$9="",OR(DANE!V112=DANE!$A$63,DANE!V112="")),DANE!P112/DANE!Q112,0))</f>
        <v/>
      </c>
      <c r="I108" s="284" t="str">
        <f>IF(C108="","",IF(AND(F108=DANE!$A$30,H108&gt;0),DANE!AB112,))</f>
        <v/>
      </c>
    </row>
    <row r="109" spans="1:9" x14ac:dyDescent="0.2">
      <c r="A109" s="18" t="str">
        <f t="shared" si="1"/>
        <v/>
      </c>
      <c r="B109" s="261" t="str">
        <f>IF(C109="","",DANE!C113)</f>
        <v/>
      </c>
      <c r="C109" s="295" t="str">
        <f>TABELA_DLA_DZIAŁU_BUDŻETU!C136</f>
        <v/>
      </c>
      <c r="D109" s="295" t="str">
        <f>IF(C109="","",DANE!W113)</f>
        <v/>
      </c>
      <c r="E109" s="295" t="str">
        <f>IF(C109="","",DANE!Y113)</f>
        <v/>
      </c>
      <c r="F109" s="296" t="str">
        <f>TABELA_DLA_DZIAŁU_BUDŻETU!F136</f>
        <v/>
      </c>
      <c r="G109" s="293" t="str">
        <f>DANE!L113</f>
        <v/>
      </c>
      <c r="H109" s="294" t="str">
        <f>IF(C109="","",IF(AND(DANE!L113=DANE!$A$77,DANE!$I$9="",OR(DANE!V113=DANE!$A$63,DANE!V113="")),DANE!P113/DANE!Q113,0))</f>
        <v/>
      </c>
      <c r="I109" s="284" t="str">
        <f>IF(C109="","",IF(AND(F109=DANE!$A$30,H109&gt;0),DANE!AB113,))</f>
        <v/>
      </c>
    </row>
    <row r="110" spans="1:9" x14ac:dyDescent="0.2">
      <c r="A110" s="18" t="str">
        <f t="shared" si="1"/>
        <v/>
      </c>
      <c r="B110" s="261" t="str">
        <f>IF(C110="","",DANE!C114)</f>
        <v/>
      </c>
      <c r="C110" s="295" t="str">
        <f>TABELA_DLA_DZIAŁU_BUDŻETU!C137</f>
        <v/>
      </c>
      <c r="D110" s="295" t="str">
        <f>IF(C110="","",DANE!W114)</f>
        <v/>
      </c>
      <c r="E110" s="295" t="str">
        <f>IF(C110="","",DANE!Y114)</f>
        <v/>
      </c>
      <c r="F110" s="296" t="str">
        <f>TABELA_DLA_DZIAŁU_BUDŻETU!F137</f>
        <v/>
      </c>
      <c r="G110" s="293" t="str">
        <f>DANE!L114</f>
        <v/>
      </c>
      <c r="H110" s="294" t="str">
        <f>IF(C110="","",IF(AND(DANE!L114=DANE!$A$77,DANE!$I$9="",OR(DANE!V114=DANE!$A$63,DANE!V114="")),DANE!P114/DANE!Q114,0))</f>
        <v/>
      </c>
      <c r="I110" s="284" t="str">
        <f>IF(C110="","",IF(AND(F110=DANE!$A$30,H110&gt;0),DANE!AB114,))</f>
        <v/>
      </c>
    </row>
    <row r="111" spans="1:9" x14ac:dyDescent="0.2">
      <c r="A111" s="18" t="str">
        <f t="shared" si="1"/>
        <v/>
      </c>
      <c r="B111" s="261" t="str">
        <f>IF(C111="","",DANE!C115)</f>
        <v/>
      </c>
      <c r="C111" s="295" t="str">
        <f>TABELA_DLA_DZIAŁU_BUDŻETU!C138</f>
        <v/>
      </c>
      <c r="D111" s="295" t="str">
        <f>IF(C111="","",DANE!W115)</f>
        <v/>
      </c>
      <c r="E111" s="295" t="str">
        <f>IF(C111="","",DANE!Y115)</f>
        <v/>
      </c>
      <c r="F111" s="296" t="str">
        <f>TABELA_DLA_DZIAŁU_BUDŻETU!F138</f>
        <v/>
      </c>
      <c r="G111" s="293" t="str">
        <f>DANE!L115</f>
        <v/>
      </c>
      <c r="H111" s="294" t="str">
        <f>IF(C111="","",IF(AND(DANE!L115=DANE!$A$77,DANE!$I$9="",OR(DANE!V115=DANE!$A$63,DANE!V115="")),DANE!P115/DANE!Q115,0))</f>
        <v/>
      </c>
      <c r="I111" s="284" t="str">
        <f>IF(C111="","",IF(AND(F111=DANE!$A$30,H111&gt;0),DANE!AB115,))</f>
        <v/>
      </c>
    </row>
    <row r="112" spans="1:9" x14ac:dyDescent="0.2">
      <c r="A112" s="18" t="str">
        <f t="shared" ref="A112:A154" si="2">CONCATENATE(D112,F112)</f>
        <v/>
      </c>
      <c r="B112" s="261" t="str">
        <f>IF(C112="","",DANE!C116)</f>
        <v/>
      </c>
      <c r="C112" s="295" t="str">
        <f>TABELA_DLA_DZIAŁU_BUDŻETU!C139</f>
        <v/>
      </c>
      <c r="D112" s="295" t="str">
        <f>IF(C112="","",DANE!W116)</f>
        <v/>
      </c>
      <c r="E112" s="295" t="str">
        <f>IF(C112="","",DANE!Y116)</f>
        <v/>
      </c>
      <c r="F112" s="296" t="str">
        <f>TABELA_DLA_DZIAŁU_BUDŻETU!F139</f>
        <v/>
      </c>
      <c r="G112" s="293" t="str">
        <f>DANE!L116</f>
        <v/>
      </c>
      <c r="H112" s="294" t="str">
        <f>IF(C112="","",IF(AND(DANE!L116=DANE!$A$77,DANE!$I$9="",OR(DANE!V116=DANE!$A$63,DANE!V116="")),DANE!P116/DANE!Q116,0))</f>
        <v/>
      </c>
      <c r="I112" s="284" t="str">
        <f>IF(C112="","",IF(AND(F112=DANE!$A$30,H112&gt;0),DANE!AB116,))</f>
        <v/>
      </c>
    </row>
    <row r="113" spans="1:9" x14ac:dyDescent="0.2">
      <c r="A113" s="18" t="str">
        <f t="shared" si="2"/>
        <v/>
      </c>
      <c r="B113" s="261" t="str">
        <f>IF(C113="","",DANE!C117)</f>
        <v/>
      </c>
      <c r="C113" s="295" t="str">
        <f>TABELA_DLA_DZIAŁU_BUDŻETU!C140</f>
        <v/>
      </c>
      <c r="D113" s="295" t="str">
        <f>IF(C113="","",DANE!W117)</f>
        <v/>
      </c>
      <c r="E113" s="295" t="str">
        <f>IF(C113="","",DANE!Y117)</f>
        <v/>
      </c>
      <c r="F113" s="296" t="str">
        <f>TABELA_DLA_DZIAŁU_BUDŻETU!F140</f>
        <v/>
      </c>
      <c r="G113" s="293" t="str">
        <f>DANE!L117</f>
        <v/>
      </c>
      <c r="H113" s="294" t="str">
        <f>IF(C113="","",IF(AND(DANE!L117=DANE!$A$77,DANE!$I$9="",OR(DANE!V117=DANE!$A$63,DANE!V117="")),DANE!P117/DANE!Q117,0))</f>
        <v/>
      </c>
      <c r="I113" s="284" t="str">
        <f>IF(C113="","",IF(AND(F113=DANE!$A$30,H113&gt;0),DANE!AB117,))</f>
        <v/>
      </c>
    </row>
    <row r="114" spans="1:9" x14ac:dyDescent="0.2">
      <c r="A114" s="18" t="str">
        <f t="shared" si="2"/>
        <v/>
      </c>
      <c r="B114" s="261" t="str">
        <f>IF(C114="","",DANE!C118)</f>
        <v/>
      </c>
      <c r="C114" s="295" t="str">
        <f>TABELA_DLA_DZIAŁU_BUDŻETU!C141</f>
        <v/>
      </c>
      <c r="D114" s="295" t="str">
        <f>IF(C114="","",DANE!W118)</f>
        <v/>
      </c>
      <c r="E114" s="295" t="str">
        <f>IF(C114="","",DANE!Y118)</f>
        <v/>
      </c>
      <c r="F114" s="296" t="str">
        <f>TABELA_DLA_DZIAŁU_BUDŻETU!F141</f>
        <v/>
      </c>
      <c r="G114" s="293" t="str">
        <f>DANE!L118</f>
        <v/>
      </c>
      <c r="H114" s="294" t="str">
        <f>IF(C114="","",IF(AND(DANE!L118=DANE!$A$77,DANE!$I$9="",OR(DANE!V118=DANE!$A$63,DANE!V118="")),DANE!P118/DANE!Q118,0))</f>
        <v/>
      </c>
      <c r="I114" s="284" t="str">
        <f>IF(C114="","",IF(AND(F114=DANE!$A$30,H114&gt;0),DANE!AB118,))</f>
        <v/>
      </c>
    </row>
    <row r="115" spans="1:9" x14ac:dyDescent="0.2">
      <c r="A115" s="18" t="str">
        <f t="shared" si="2"/>
        <v/>
      </c>
      <c r="B115" s="261" t="str">
        <f>IF(C115="","",DANE!C119)</f>
        <v/>
      </c>
      <c r="C115" s="295" t="str">
        <f>TABELA_DLA_DZIAŁU_BUDŻETU!C142</f>
        <v/>
      </c>
      <c r="D115" s="295" t="str">
        <f>IF(C115="","",DANE!W119)</f>
        <v/>
      </c>
      <c r="E115" s="295" t="str">
        <f>IF(C115="","",DANE!Y119)</f>
        <v/>
      </c>
      <c r="F115" s="296" t="str">
        <f>TABELA_DLA_DZIAŁU_BUDŻETU!F142</f>
        <v/>
      </c>
      <c r="G115" s="293" t="str">
        <f>DANE!L119</f>
        <v/>
      </c>
      <c r="H115" s="294" t="str">
        <f>IF(C115="","",IF(AND(DANE!L119=DANE!$A$77,DANE!$I$9="",OR(DANE!V119=DANE!$A$63,DANE!V119="")),DANE!P119/DANE!Q119,0))</f>
        <v/>
      </c>
      <c r="I115" s="284" t="str">
        <f>IF(C115="","",IF(AND(F115=DANE!$A$30,H115&gt;0),DANE!AB119,))</f>
        <v/>
      </c>
    </row>
    <row r="116" spans="1:9" x14ac:dyDescent="0.2">
      <c r="A116" s="18" t="str">
        <f t="shared" si="2"/>
        <v/>
      </c>
      <c r="B116" s="261" t="str">
        <f>IF(C116="","",DANE!C120)</f>
        <v/>
      </c>
      <c r="C116" s="295" t="str">
        <f>TABELA_DLA_DZIAŁU_BUDŻETU!C143</f>
        <v/>
      </c>
      <c r="D116" s="295" t="str">
        <f>IF(C116="","",DANE!W120)</f>
        <v/>
      </c>
      <c r="E116" s="295" t="str">
        <f>IF(C116="","",DANE!Y120)</f>
        <v/>
      </c>
      <c r="F116" s="296" t="str">
        <f>TABELA_DLA_DZIAŁU_BUDŻETU!F143</f>
        <v/>
      </c>
      <c r="G116" s="293" t="str">
        <f>DANE!L120</f>
        <v/>
      </c>
      <c r="H116" s="294" t="str">
        <f>IF(C116="","",IF(AND(DANE!L120=DANE!$A$77,DANE!$I$9="",OR(DANE!V120=DANE!$A$63,DANE!V120="")),DANE!P120/DANE!Q120,0))</f>
        <v/>
      </c>
      <c r="I116" s="284" t="str">
        <f>IF(C116="","",IF(AND(F116=DANE!$A$30,H116&gt;0),DANE!AB120,))</f>
        <v/>
      </c>
    </row>
    <row r="117" spans="1:9" x14ac:dyDescent="0.2">
      <c r="A117" s="18" t="str">
        <f t="shared" si="2"/>
        <v/>
      </c>
      <c r="B117" s="261" t="str">
        <f>IF(C117="","",DANE!C121)</f>
        <v/>
      </c>
      <c r="C117" s="295" t="str">
        <f>TABELA_DLA_DZIAŁU_BUDŻETU!C144</f>
        <v/>
      </c>
      <c r="D117" s="295" t="str">
        <f>IF(C117="","",DANE!W121)</f>
        <v/>
      </c>
      <c r="E117" s="295" t="str">
        <f>IF(C117="","",DANE!Y121)</f>
        <v/>
      </c>
      <c r="F117" s="296" t="str">
        <f>TABELA_DLA_DZIAŁU_BUDŻETU!F144</f>
        <v/>
      </c>
      <c r="G117" s="293" t="str">
        <f>DANE!L121</f>
        <v/>
      </c>
      <c r="H117" s="294" t="str">
        <f>IF(C117="","",IF(AND(DANE!L121=DANE!$A$77,DANE!$I$9="",OR(DANE!V121=DANE!$A$63,DANE!V121="")),DANE!P121/DANE!Q121,0))</f>
        <v/>
      </c>
      <c r="I117" s="284" t="str">
        <f>IF(C117="","",IF(AND(F117=DANE!$A$30,H117&gt;0),DANE!AB121,))</f>
        <v/>
      </c>
    </row>
    <row r="118" spans="1:9" x14ac:dyDescent="0.2">
      <c r="A118" s="18" t="str">
        <f t="shared" si="2"/>
        <v/>
      </c>
      <c r="B118" s="261" t="str">
        <f>IF(C118="","",DANE!C122)</f>
        <v/>
      </c>
      <c r="C118" s="295" t="str">
        <f>TABELA_DLA_DZIAŁU_BUDŻETU!C145</f>
        <v/>
      </c>
      <c r="D118" s="295" t="str">
        <f>IF(C118="","",DANE!W122)</f>
        <v/>
      </c>
      <c r="E118" s="295" t="str">
        <f>IF(C118="","",DANE!Y122)</f>
        <v/>
      </c>
      <c r="F118" s="296" t="str">
        <f>TABELA_DLA_DZIAŁU_BUDŻETU!F145</f>
        <v/>
      </c>
      <c r="G118" s="293" t="str">
        <f>DANE!L122</f>
        <v/>
      </c>
      <c r="H118" s="294" t="str">
        <f>IF(C118="","",IF(AND(DANE!L122=DANE!$A$77,DANE!$I$9="",OR(DANE!V122=DANE!$A$63,DANE!V122="")),DANE!P122/DANE!Q122,0))</f>
        <v/>
      </c>
      <c r="I118" s="284" t="str">
        <f>IF(C118="","",IF(AND(F118=DANE!$A$30,H118&gt;0),DANE!AB122,))</f>
        <v/>
      </c>
    </row>
    <row r="119" spans="1:9" x14ac:dyDescent="0.2">
      <c r="A119" s="18" t="str">
        <f t="shared" si="2"/>
        <v/>
      </c>
      <c r="B119" s="261" t="str">
        <f>IF(C119="","",DANE!C123)</f>
        <v/>
      </c>
      <c r="C119" s="295" t="str">
        <f>TABELA_DLA_DZIAŁU_BUDŻETU!C146</f>
        <v/>
      </c>
      <c r="D119" s="295" t="str">
        <f>IF(C119="","",DANE!W123)</f>
        <v/>
      </c>
      <c r="E119" s="295" t="str">
        <f>IF(C119="","",DANE!Y123)</f>
        <v/>
      </c>
      <c r="F119" s="296" t="str">
        <f>TABELA_DLA_DZIAŁU_BUDŻETU!F146</f>
        <v/>
      </c>
      <c r="G119" s="293" t="str">
        <f>DANE!L123</f>
        <v/>
      </c>
      <c r="H119" s="294" t="str">
        <f>IF(C119="","",IF(AND(DANE!L123=DANE!$A$77,DANE!$I$9="",OR(DANE!V123=DANE!$A$63,DANE!V123="")),DANE!P123/DANE!Q123,0))</f>
        <v/>
      </c>
      <c r="I119" s="284" t="str">
        <f>IF(C119="","",IF(AND(F119=DANE!$A$30,H119&gt;0),DANE!AB123,))</f>
        <v/>
      </c>
    </row>
    <row r="120" spans="1:9" x14ac:dyDescent="0.2">
      <c r="A120" s="18" t="str">
        <f t="shared" si="2"/>
        <v/>
      </c>
      <c r="B120" s="261" t="str">
        <f>IF(C120="","",DANE!C124)</f>
        <v/>
      </c>
      <c r="C120" s="295" t="str">
        <f>TABELA_DLA_DZIAŁU_BUDŻETU!C147</f>
        <v/>
      </c>
      <c r="D120" s="295" t="str">
        <f>IF(C120="","",DANE!W124)</f>
        <v/>
      </c>
      <c r="E120" s="295" t="str">
        <f>IF(C120="","",DANE!Y124)</f>
        <v/>
      </c>
      <c r="F120" s="296" t="str">
        <f>TABELA_DLA_DZIAŁU_BUDŻETU!F147</f>
        <v/>
      </c>
      <c r="G120" s="293" t="str">
        <f>DANE!L124</f>
        <v/>
      </c>
      <c r="H120" s="294" t="str">
        <f>IF(C120="","",IF(AND(DANE!L124=DANE!$A$77,DANE!$I$9="",OR(DANE!V124=DANE!$A$63,DANE!V124="")),DANE!P124/DANE!Q124,0))</f>
        <v/>
      </c>
      <c r="I120" s="284" t="str">
        <f>IF(C120="","",IF(AND(F120=DANE!$A$30,H120&gt;0),DANE!AB124,))</f>
        <v/>
      </c>
    </row>
    <row r="121" spans="1:9" x14ac:dyDescent="0.2">
      <c r="A121" s="18" t="str">
        <f t="shared" si="2"/>
        <v/>
      </c>
      <c r="B121" s="261" t="str">
        <f>IF(C121="","",DANE!C125)</f>
        <v/>
      </c>
      <c r="C121" s="295" t="str">
        <f>TABELA_DLA_DZIAŁU_BUDŻETU!C148</f>
        <v/>
      </c>
      <c r="D121" s="295" t="str">
        <f>IF(C121="","",DANE!W125)</f>
        <v/>
      </c>
      <c r="E121" s="295" t="str">
        <f>IF(C121="","",DANE!Y125)</f>
        <v/>
      </c>
      <c r="F121" s="296" t="str">
        <f>TABELA_DLA_DZIAŁU_BUDŻETU!F148</f>
        <v/>
      </c>
      <c r="G121" s="293" t="str">
        <f>DANE!L125</f>
        <v/>
      </c>
      <c r="H121" s="294" t="str">
        <f>IF(C121="","",IF(AND(DANE!L125=DANE!$A$77,DANE!$I$9="",OR(DANE!V125=DANE!$A$63,DANE!V125="")),DANE!P125/DANE!Q125,0))</f>
        <v/>
      </c>
      <c r="I121" s="284" t="str">
        <f>IF(C121="","",IF(AND(F121=DANE!$A$30,H121&gt;0),DANE!AB125,))</f>
        <v/>
      </c>
    </row>
    <row r="122" spans="1:9" x14ac:dyDescent="0.2">
      <c r="A122" s="18" t="str">
        <f t="shared" si="2"/>
        <v/>
      </c>
      <c r="B122" s="261" t="str">
        <f>IF(C122="","",DANE!C126)</f>
        <v/>
      </c>
      <c r="C122" s="295" t="str">
        <f>TABELA_DLA_DZIAŁU_BUDŻETU!C149</f>
        <v/>
      </c>
      <c r="D122" s="295" t="str">
        <f>IF(C122="","",DANE!W126)</f>
        <v/>
      </c>
      <c r="E122" s="295" t="str">
        <f>IF(C122="","",DANE!Y126)</f>
        <v/>
      </c>
      <c r="F122" s="296" t="str">
        <f>TABELA_DLA_DZIAŁU_BUDŻETU!F149</f>
        <v/>
      </c>
      <c r="G122" s="293" t="str">
        <f>DANE!L126</f>
        <v/>
      </c>
      <c r="H122" s="294" t="str">
        <f>IF(C122="","",IF(AND(DANE!L126=DANE!$A$77,DANE!$I$9="",OR(DANE!V126=DANE!$A$63,DANE!V126="")),DANE!P126/DANE!Q126,0))</f>
        <v/>
      </c>
      <c r="I122" s="284" t="str">
        <f>IF(C122="","",IF(AND(F122=DANE!$A$30,H122&gt;0),DANE!AB126,))</f>
        <v/>
      </c>
    </row>
    <row r="123" spans="1:9" x14ac:dyDescent="0.2">
      <c r="A123" s="18" t="str">
        <f t="shared" si="2"/>
        <v/>
      </c>
      <c r="B123" s="261" t="str">
        <f>IF(C123="","",DANE!C127)</f>
        <v/>
      </c>
      <c r="C123" s="295" t="str">
        <f>TABELA_DLA_DZIAŁU_BUDŻETU!C150</f>
        <v/>
      </c>
      <c r="D123" s="295" t="str">
        <f>IF(C123="","",DANE!W127)</f>
        <v/>
      </c>
      <c r="E123" s="295" t="str">
        <f>IF(C123="","",DANE!Y127)</f>
        <v/>
      </c>
      <c r="F123" s="296" t="str">
        <f>TABELA_DLA_DZIAŁU_BUDŻETU!F150</f>
        <v/>
      </c>
      <c r="G123" s="293" t="str">
        <f>DANE!L127</f>
        <v/>
      </c>
      <c r="H123" s="294" t="str">
        <f>IF(C123="","",IF(AND(DANE!L127=DANE!$A$77,DANE!$I$9="",OR(DANE!V127=DANE!$A$63,DANE!V127="")),DANE!P127/DANE!Q127,0))</f>
        <v/>
      </c>
      <c r="I123" s="284" t="str">
        <f>IF(C123="","",IF(AND(F123=DANE!$A$30,H123&gt;0),DANE!AB127,))</f>
        <v/>
      </c>
    </row>
    <row r="124" spans="1:9" x14ac:dyDescent="0.2">
      <c r="A124" s="18" t="str">
        <f t="shared" si="2"/>
        <v/>
      </c>
      <c r="B124" s="261" t="str">
        <f>IF(C124="","",DANE!C128)</f>
        <v/>
      </c>
      <c r="C124" s="295" t="str">
        <f>TABELA_DLA_DZIAŁU_BUDŻETU!C151</f>
        <v/>
      </c>
      <c r="D124" s="295" t="str">
        <f>IF(C124="","",DANE!W128)</f>
        <v/>
      </c>
      <c r="E124" s="295" t="str">
        <f>IF(C124="","",DANE!Y128)</f>
        <v/>
      </c>
      <c r="F124" s="296" t="str">
        <f>TABELA_DLA_DZIAŁU_BUDŻETU!F151</f>
        <v/>
      </c>
      <c r="G124" s="293" t="str">
        <f>DANE!L128</f>
        <v/>
      </c>
      <c r="H124" s="294" t="str">
        <f>IF(C124="","",IF(AND(DANE!L128=DANE!$A$77,DANE!$I$9="",OR(DANE!V128=DANE!$A$63,DANE!V128="")),DANE!P128/DANE!Q128,0))</f>
        <v/>
      </c>
      <c r="I124" s="284" t="str">
        <f>IF(C124="","",IF(AND(F124=DANE!$A$30,H124&gt;0),DANE!AB128,))</f>
        <v/>
      </c>
    </row>
    <row r="125" spans="1:9" x14ac:dyDescent="0.2">
      <c r="A125" s="18" t="str">
        <f t="shared" si="2"/>
        <v/>
      </c>
      <c r="B125" s="261" t="str">
        <f>IF(C125="","",DANE!C129)</f>
        <v/>
      </c>
      <c r="C125" s="295" t="str">
        <f>TABELA_DLA_DZIAŁU_BUDŻETU!C152</f>
        <v/>
      </c>
      <c r="D125" s="295" t="str">
        <f>IF(C125="","",DANE!W129)</f>
        <v/>
      </c>
      <c r="E125" s="295" t="str">
        <f>IF(C125="","",DANE!Y129)</f>
        <v/>
      </c>
      <c r="F125" s="296" t="str">
        <f>TABELA_DLA_DZIAŁU_BUDŻETU!F152</f>
        <v/>
      </c>
      <c r="G125" s="293" t="str">
        <f>DANE!L129</f>
        <v/>
      </c>
      <c r="H125" s="294" t="str">
        <f>IF(C125="","",IF(AND(DANE!L129=DANE!$A$77,DANE!$I$9="",OR(DANE!V129=DANE!$A$63,DANE!V129="")),DANE!P129/DANE!Q129,0))</f>
        <v/>
      </c>
      <c r="I125" s="284" t="str">
        <f>IF(C125="","",IF(AND(F125=DANE!$A$30,H125&gt;0),DANE!AB129,))</f>
        <v/>
      </c>
    </row>
    <row r="126" spans="1:9" x14ac:dyDescent="0.2">
      <c r="A126" s="18" t="str">
        <f t="shared" si="2"/>
        <v/>
      </c>
      <c r="B126" s="261" t="str">
        <f>IF(C126="","",DANE!C130)</f>
        <v/>
      </c>
      <c r="C126" s="295" t="str">
        <f>TABELA_DLA_DZIAŁU_BUDŻETU!C153</f>
        <v/>
      </c>
      <c r="D126" s="295" t="str">
        <f>IF(C126="","",DANE!W130)</f>
        <v/>
      </c>
      <c r="E126" s="295" t="str">
        <f>IF(C126="","",DANE!Y130)</f>
        <v/>
      </c>
      <c r="F126" s="296" t="str">
        <f>TABELA_DLA_DZIAŁU_BUDŻETU!F153</f>
        <v/>
      </c>
      <c r="G126" s="293" t="str">
        <f>DANE!L130</f>
        <v/>
      </c>
      <c r="H126" s="294" t="str">
        <f>IF(C126="","",IF(AND(DANE!L130=DANE!$A$77,DANE!$I$9="",OR(DANE!V130=DANE!$A$63,DANE!V130="")),DANE!P130/DANE!Q130,0))</f>
        <v/>
      </c>
      <c r="I126" s="284" t="str">
        <f>IF(C126="","",IF(AND(F126=DANE!$A$30,H126&gt;0),DANE!AB130,))</f>
        <v/>
      </c>
    </row>
    <row r="127" spans="1:9" x14ac:dyDescent="0.2">
      <c r="A127" s="18" t="str">
        <f t="shared" si="2"/>
        <v/>
      </c>
      <c r="B127" s="261" t="str">
        <f>IF(C127="","",DANE!C131)</f>
        <v/>
      </c>
      <c r="C127" s="295" t="str">
        <f>TABELA_DLA_DZIAŁU_BUDŻETU!C154</f>
        <v/>
      </c>
      <c r="D127" s="295" t="str">
        <f>IF(C127="","",DANE!W131)</f>
        <v/>
      </c>
      <c r="E127" s="295" t="str">
        <f>IF(C127="","",DANE!Y131)</f>
        <v/>
      </c>
      <c r="F127" s="296" t="str">
        <f>TABELA_DLA_DZIAŁU_BUDŻETU!F154</f>
        <v/>
      </c>
      <c r="G127" s="293" t="str">
        <f>DANE!L131</f>
        <v/>
      </c>
      <c r="H127" s="294" t="str">
        <f>IF(C127="","",IF(AND(DANE!L131=DANE!$A$77,DANE!$I$9="",OR(DANE!V131=DANE!$A$63,DANE!V131="")),DANE!P131/DANE!Q131,0))</f>
        <v/>
      </c>
      <c r="I127" s="284" t="str">
        <f>IF(C127="","",IF(AND(F127=DANE!$A$30,H127&gt;0),DANE!AB131,))</f>
        <v/>
      </c>
    </row>
    <row r="128" spans="1:9" x14ac:dyDescent="0.2">
      <c r="A128" s="18" t="str">
        <f t="shared" si="2"/>
        <v/>
      </c>
      <c r="B128" s="261" t="str">
        <f>IF(C128="","",DANE!C132)</f>
        <v/>
      </c>
      <c r="C128" s="295" t="str">
        <f>TABELA_DLA_DZIAŁU_BUDŻETU!C155</f>
        <v/>
      </c>
      <c r="D128" s="295" t="str">
        <f>IF(C128="","",DANE!W132)</f>
        <v/>
      </c>
      <c r="E128" s="295" t="str">
        <f>IF(C128="","",DANE!Y132)</f>
        <v/>
      </c>
      <c r="F128" s="296" t="str">
        <f>TABELA_DLA_DZIAŁU_BUDŻETU!F155</f>
        <v/>
      </c>
      <c r="G128" s="293" t="str">
        <f>DANE!L132</f>
        <v/>
      </c>
      <c r="H128" s="294" t="str">
        <f>IF(C128="","",IF(AND(DANE!L132=DANE!$A$77,DANE!$I$9="",OR(DANE!V132=DANE!$A$63,DANE!V132="")),DANE!P132/DANE!Q132,0))</f>
        <v/>
      </c>
      <c r="I128" s="284" t="str">
        <f>IF(C128="","",IF(AND(F128=DANE!$A$30,H128&gt;0),DANE!AB132,))</f>
        <v/>
      </c>
    </row>
    <row r="129" spans="1:9" x14ac:dyDescent="0.2">
      <c r="A129" s="18" t="str">
        <f t="shared" si="2"/>
        <v/>
      </c>
      <c r="B129" s="261" t="str">
        <f>IF(C129="","",DANE!C133)</f>
        <v/>
      </c>
      <c r="C129" s="295" t="str">
        <f>TABELA_DLA_DZIAŁU_BUDŻETU!C156</f>
        <v/>
      </c>
      <c r="D129" s="295" t="str">
        <f>IF(C129="","",DANE!W133)</f>
        <v/>
      </c>
      <c r="E129" s="295" t="str">
        <f>IF(C129="","",DANE!Y133)</f>
        <v/>
      </c>
      <c r="F129" s="296" t="str">
        <f>TABELA_DLA_DZIAŁU_BUDŻETU!F156</f>
        <v/>
      </c>
      <c r="G129" s="293" t="str">
        <f>DANE!L133</f>
        <v/>
      </c>
      <c r="H129" s="294" t="str">
        <f>IF(C129="","",IF(AND(DANE!L133=DANE!$A$77,DANE!$I$9="",OR(DANE!V133=DANE!$A$63,DANE!V133="")),DANE!P133/DANE!Q133,0))</f>
        <v/>
      </c>
      <c r="I129" s="284" t="str">
        <f>IF(C129="","",IF(AND(F129=DANE!$A$30,H129&gt;0),DANE!AB133,))</f>
        <v/>
      </c>
    </row>
    <row r="130" spans="1:9" x14ac:dyDescent="0.2">
      <c r="A130" s="18" t="str">
        <f t="shared" si="2"/>
        <v/>
      </c>
      <c r="B130" s="261" t="str">
        <f>IF(C130="","",DANE!C134)</f>
        <v/>
      </c>
      <c r="C130" s="295" t="str">
        <f>TABELA_DLA_DZIAŁU_BUDŻETU!C157</f>
        <v/>
      </c>
      <c r="D130" s="295" t="str">
        <f>IF(C130="","",DANE!W134)</f>
        <v/>
      </c>
      <c r="E130" s="295" t="str">
        <f>IF(C130="","",DANE!Y134)</f>
        <v/>
      </c>
      <c r="F130" s="296" t="str">
        <f>TABELA_DLA_DZIAŁU_BUDŻETU!F157</f>
        <v/>
      </c>
      <c r="G130" s="293" t="str">
        <f>DANE!L134</f>
        <v/>
      </c>
      <c r="H130" s="294" t="str">
        <f>IF(C130="","",IF(AND(DANE!L134=DANE!$A$77,DANE!$I$9="",OR(DANE!V134=DANE!$A$63,DANE!V134="")),DANE!P134/DANE!Q134,0))</f>
        <v/>
      </c>
      <c r="I130" s="284" t="str">
        <f>IF(C130="","",IF(AND(F130=DANE!$A$30,H130&gt;0),DANE!AB134,))</f>
        <v/>
      </c>
    </row>
    <row r="131" spans="1:9" x14ac:dyDescent="0.2">
      <c r="A131" s="18" t="str">
        <f t="shared" si="2"/>
        <v/>
      </c>
      <c r="B131" s="261" t="str">
        <f>IF(C131="","",DANE!C135)</f>
        <v/>
      </c>
      <c r="C131" s="295" t="str">
        <f>TABELA_DLA_DZIAŁU_BUDŻETU!C158</f>
        <v/>
      </c>
      <c r="D131" s="295" t="str">
        <f>IF(C131="","",DANE!W135)</f>
        <v/>
      </c>
      <c r="E131" s="295" t="str">
        <f>IF(C131="","",DANE!Y135)</f>
        <v/>
      </c>
      <c r="F131" s="296" t="str">
        <f>TABELA_DLA_DZIAŁU_BUDŻETU!F158</f>
        <v/>
      </c>
      <c r="G131" s="293" t="str">
        <f>DANE!L135</f>
        <v/>
      </c>
      <c r="H131" s="294" t="str">
        <f>IF(C131="","",IF(AND(DANE!L135=DANE!$A$77,DANE!$I$9="",OR(DANE!V135=DANE!$A$63,DANE!V135="")),DANE!P135/DANE!Q135,0))</f>
        <v/>
      </c>
      <c r="I131" s="284" t="str">
        <f>IF(C131="","",IF(AND(F131=DANE!$A$30,H131&gt;0),DANE!AB135,))</f>
        <v/>
      </c>
    </row>
    <row r="132" spans="1:9" x14ac:dyDescent="0.2">
      <c r="A132" s="18" t="str">
        <f t="shared" si="2"/>
        <v/>
      </c>
      <c r="B132" s="261" t="str">
        <f>IF(C132="","",DANE!C136)</f>
        <v/>
      </c>
      <c r="C132" s="295" t="str">
        <f>TABELA_DLA_DZIAŁU_BUDŻETU!C159</f>
        <v/>
      </c>
      <c r="D132" s="295" t="str">
        <f>IF(C132="","",DANE!W136)</f>
        <v/>
      </c>
      <c r="E132" s="295" t="str">
        <f>IF(C132="","",DANE!Y136)</f>
        <v/>
      </c>
      <c r="F132" s="296" t="str">
        <f>TABELA_DLA_DZIAŁU_BUDŻETU!F159</f>
        <v/>
      </c>
      <c r="G132" s="293" t="str">
        <f>DANE!L136</f>
        <v/>
      </c>
      <c r="H132" s="294" t="str">
        <f>IF(C132="","",IF(AND(DANE!L136=DANE!$A$77,DANE!$I$9="",OR(DANE!V136=DANE!$A$63,DANE!V136="")),DANE!P136/DANE!Q136,0))</f>
        <v/>
      </c>
      <c r="I132" s="284" t="str">
        <f>IF(C132="","",IF(AND(F132=DANE!$A$30,H132&gt;0),DANE!AB136,))</f>
        <v/>
      </c>
    </row>
    <row r="133" spans="1:9" x14ac:dyDescent="0.2">
      <c r="A133" s="18" t="str">
        <f t="shared" si="2"/>
        <v/>
      </c>
      <c r="B133" s="261" t="str">
        <f>IF(C133="","",DANE!C137)</f>
        <v/>
      </c>
      <c r="C133" s="295" t="str">
        <f>TABELA_DLA_DZIAŁU_BUDŻETU!C160</f>
        <v/>
      </c>
      <c r="D133" s="295" t="str">
        <f>IF(C133="","",DANE!W137)</f>
        <v/>
      </c>
      <c r="E133" s="295" t="str">
        <f>IF(C133="","",DANE!Y137)</f>
        <v/>
      </c>
      <c r="F133" s="296" t="str">
        <f>TABELA_DLA_DZIAŁU_BUDŻETU!F160</f>
        <v/>
      </c>
      <c r="G133" s="293" t="str">
        <f>DANE!L137</f>
        <v/>
      </c>
      <c r="H133" s="294" t="str">
        <f>IF(C133="","",IF(AND(DANE!L137=DANE!$A$77,DANE!$I$9="",OR(DANE!V137=DANE!$A$63,DANE!V137="")),DANE!P137/DANE!Q137,0))</f>
        <v/>
      </c>
      <c r="I133" s="284" t="str">
        <f>IF(C133="","",IF(AND(F133=DANE!$A$30,H133&gt;0),DANE!AB137,))</f>
        <v/>
      </c>
    </row>
    <row r="134" spans="1:9" x14ac:dyDescent="0.2">
      <c r="A134" s="18" t="str">
        <f t="shared" si="2"/>
        <v/>
      </c>
      <c r="B134" s="261" t="str">
        <f>IF(C134="","",DANE!C138)</f>
        <v/>
      </c>
      <c r="C134" s="295" t="str">
        <f>TABELA_DLA_DZIAŁU_BUDŻETU!C161</f>
        <v/>
      </c>
      <c r="D134" s="295" t="str">
        <f>IF(C134="","",DANE!W138)</f>
        <v/>
      </c>
      <c r="E134" s="295" t="str">
        <f>IF(C134="","",DANE!Y138)</f>
        <v/>
      </c>
      <c r="F134" s="296" t="str">
        <f>TABELA_DLA_DZIAŁU_BUDŻETU!F161</f>
        <v/>
      </c>
      <c r="G134" s="293" t="str">
        <f>DANE!L138</f>
        <v/>
      </c>
      <c r="H134" s="294" t="str">
        <f>IF(C134="","",IF(AND(DANE!L138=DANE!$A$77,DANE!$I$9="",OR(DANE!V138=DANE!$A$63,DANE!V138="")),DANE!P138/DANE!Q138,0))</f>
        <v/>
      </c>
      <c r="I134" s="284" t="str">
        <f>IF(C134="","",IF(AND(F134=DANE!$A$30,H134&gt;0),DANE!AB138,))</f>
        <v/>
      </c>
    </row>
    <row r="135" spans="1:9" x14ac:dyDescent="0.2">
      <c r="A135" s="18" t="str">
        <f t="shared" si="2"/>
        <v/>
      </c>
      <c r="B135" s="261" t="str">
        <f>IF(C135="","",DANE!C139)</f>
        <v/>
      </c>
      <c r="C135" s="295" t="str">
        <f>TABELA_DLA_DZIAŁU_BUDŻETU!C162</f>
        <v/>
      </c>
      <c r="D135" s="295" t="str">
        <f>IF(C135="","",DANE!W139)</f>
        <v/>
      </c>
      <c r="E135" s="295" t="str">
        <f>IF(C135="","",DANE!Y139)</f>
        <v/>
      </c>
      <c r="F135" s="296" t="str">
        <f>TABELA_DLA_DZIAŁU_BUDŻETU!F162</f>
        <v/>
      </c>
      <c r="G135" s="293" t="str">
        <f>DANE!L139</f>
        <v/>
      </c>
      <c r="H135" s="294" t="str">
        <f>IF(C135="","",IF(AND(DANE!L139=DANE!$A$77,DANE!$I$9="",OR(DANE!V139=DANE!$A$63,DANE!V139="")),DANE!P139/DANE!Q139,0))</f>
        <v/>
      </c>
      <c r="I135" s="284" t="str">
        <f>IF(C135="","",IF(AND(F135=DANE!$A$30,H135&gt;0),DANE!AB139,))</f>
        <v/>
      </c>
    </row>
    <row r="136" spans="1:9" x14ac:dyDescent="0.2">
      <c r="A136" s="18" t="str">
        <f t="shared" si="2"/>
        <v/>
      </c>
      <c r="B136" s="261" t="str">
        <f>IF(C136="","",DANE!C140)</f>
        <v/>
      </c>
      <c r="C136" s="295" t="str">
        <f>TABELA_DLA_DZIAŁU_BUDŻETU!C163</f>
        <v/>
      </c>
      <c r="D136" s="295" t="str">
        <f>IF(C136="","",DANE!W140)</f>
        <v/>
      </c>
      <c r="E136" s="295" t="str">
        <f>IF(C136="","",DANE!Y140)</f>
        <v/>
      </c>
      <c r="F136" s="296" t="str">
        <f>TABELA_DLA_DZIAŁU_BUDŻETU!F163</f>
        <v/>
      </c>
      <c r="G136" s="293" t="str">
        <f>DANE!L140</f>
        <v/>
      </c>
      <c r="H136" s="294" t="str">
        <f>IF(C136="","",IF(AND(DANE!L140=DANE!$A$77,DANE!$I$9="",OR(DANE!V140=DANE!$A$63,DANE!V140="")),DANE!P140/DANE!Q140,0))</f>
        <v/>
      </c>
      <c r="I136" s="284" t="str">
        <f>IF(C136="","",IF(AND(F136=DANE!$A$30,H136&gt;0),DANE!AB140,))</f>
        <v/>
      </c>
    </row>
    <row r="137" spans="1:9" x14ac:dyDescent="0.2">
      <c r="A137" s="18" t="str">
        <f t="shared" si="2"/>
        <v/>
      </c>
      <c r="B137" s="261" t="str">
        <f>IF(C137="","",DANE!C141)</f>
        <v/>
      </c>
      <c r="C137" s="295" t="str">
        <f>TABELA_DLA_DZIAŁU_BUDŻETU!C164</f>
        <v/>
      </c>
      <c r="D137" s="295" t="str">
        <f>IF(C137="","",DANE!W141)</f>
        <v/>
      </c>
      <c r="E137" s="295" t="str">
        <f>IF(C137="","",DANE!Y141)</f>
        <v/>
      </c>
      <c r="F137" s="296" t="str">
        <f>TABELA_DLA_DZIAŁU_BUDŻETU!F164</f>
        <v/>
      </c>
      <c r="G137" s="293" t="str">
        <f>DANE!L141</f>
        <v/>
      </c>
      <c r="H137" s="294" t="str">
        <f>IF(C137="","",IF(AND(DANE!L141=DANE!$A$77,DANE!$I$9="",OR(DANE!V141=DANE!$A$63,DANE!V141="")),DANE!P141/DANE!Q141,0))</f>
        <v/>
      </c>
      <c r="I137" s="284" t="str">
        <f>IF(C137="","",IF(AND(F137=DANE!$A$30,H137&gt;0),DANE!AB141,))</f>
        <v/>
      </c>
    </row>
    <row r="138" spans="1:9" x14ac:dyDescent="0.2">
      <c r="A138" s="18" t="str">
        <f t="shared" si="2"/>
        <v/>
      </c>
      <c r="B138" s="261" t="str">
        <f>IF(C138="","",DANE!C142)</f>
        <v/>
      </c>
      <c r="C138" s="295" t="str">
        <f>TABELA_DLA_DZIAŁU_BUDŻETU!C165</f>
        <v/>
      </c>
      <c r="D138" s="295" t="str">
        <f>IF(C138="","",DANE!W142)</f>
        <v/>
      </c>
      <c r="E138" s="295" t="str">
        <f>IF(C138="","",DANE!Y142)</f>
        <v/>
      </c>
      <c r="F138" s="296" t="str">
        <f>TABELA_DLA_DZIAŁU_BUDŻETU!F165</f>
        <v/>
      </c>
      <c r="G138" s="293" t="str">
        <f>DANE!L142</f>
        <v/>
      </c>
      <c r="H138" s="294" t="str">
        <f>IF(C138="","",IF(AND(DANE!L142=DANE!$A$77,DANE!$I$9="",OR(DANE!V142=DANE!$A$63,DANE!V142="")),DANE!P142/DANE!Q142,0))</f>
        <v/>
      </c>
      <c r="I138" s="284" t="str">
        <f>IF(C138="","",IF(AND(F138=DANE!$A$30,H138&gt;0),DANE!AB142,))</f>
        <v/>
      </c>
    </row>
    <row r="139" spans="1:9" x14ac:dyDescent="0.2">
      <c r="A139" s="18" t="str">
        <f t="shared" si="2"/>
        <v/>
      </c>
      <c r="B139" s="261" t="str">
        <f>IF(C139="","",DANE!C143)</f>
        <v/>
      </c>
      <c r="C139" s="295" t="str">
        <f>TABELA_DLA_DZIAŁU_BUDŻETU!C166</f>
        <v/>
      </c>
      <c r="D139" s="295" t="str">
        <f>IF(C139="","",DANE!W143)</f>
        <v/>
      </c>
      <c r="E139" s="295" t="str">
        <f>IF(C139="","",DANE!Y143)</f>
        <v/>
      </c>
      <c r="F139" s="296" t="str">
        <f>TABELA_DLA_DZIAŁU_BUDŻETU!F166</f>
        <v/>
      </c>
      <c r="G139" s="293" t="str">
        <f>DANE!L143</f>
        <v/>
      </c>
      <c r="H139" s="294" t="str">
        <f>IF(C139="","",IF(AND(DANE!L143=DANE!$A$77,DANE!$I$9="",OR(DANE!V143=DANE!$A$63,DANE!V143="")),DANE!P143/DANE!Q143,0))</f>
        <v/>
      </c>
      <c r="I139" s="284" t="str">
        <f>IF(C139="","",IF(AND(F139=DANE!$A$30,H139&gt;0),DANE!AB143,))</f>
        <v/>
      </c>
    </row>
    <row r="140" spans="1:9" x14ac:dyDescent="0.2">
      <c r="A140" s="18" t="str">
        <f t="shared" si="2"/>
        <v/>
      </c>
      <c r="B140" s="261" t="str">
        <f>IF(C140="","",DANE!C144)</f>
        <v/>
      </c>
      <c r="C140" s="295" t="str">
        <f>TABELA_DLA_DZIAŁU_BUDŻETU!C167</f>
        <v/>
      </c>
      <c r="D140" s="295" t="str">
        <f>IF(C140="","",DANE!W144)</f>
        <v/>
      </c>
      <c r="E140" s="295" t="str">
        <f>IF(C140="","",DANE!Y144)</f>
        <v/>
      </c>
      <c r="F140" s="296" t="str">
        <f>TABELA_DLA_DZIAŁU_BUDŻETU!F167</f>
        <v/>
      </c>
      <c r="G140" s="293" t="str">
        <f>DANE!L144</f>
        <v/>
      </c>
      <c r="H140" s="294" t="str">
        <f>IF(C140="","",IF(AND(DANE!L144=DANE!$A$77,DANE!$I$9="",OR(DANE!V144=DANE!$A$63,DANE!V144="")),DANE!P144/DANE!Q144,0))</f>
        <v/>
      </c>
      <c r="I140" s="284" t="str">
        <f>IF(C140="","",IF(AND(F140=DANE!$A$30,H140&gt;0),DANE!AB144,))</f>
        <v/>
      </c>
    </row>
    <row r="141" spans="1:9" x14ac:dyDescent="0.2">
      <c r="A141" s="18" t="str">
        <f t="shared" si="2"/>
        <v/>
      </c>
      <c r="B141" s="261" t="str">
        <f>IF(C141="","",DANE!C145)</f>
        <v/>
      </c>
      <c r="C141" s="295" t="str">
        <f>TABELA_DLA_DZIAŁU_BUDŻETU!C168</f>
        <v/>
      </c>
      <c r="D141" s="295" t="str">
        <f>IF(C141="","",DANE!W145)</f>
        <v/>
      </c>
      <c r="E141" s="295" t="str">
        <f>IF(C141="","",DANE!Y145)</f>
        <v/>
      </c>
      <c r="F141" s="296" t="str">
        <f>TABELA_DLA_DZIAŁU_BUDŻETU!F168</f>
        <v/>
      </c>
      <c r="G141" s="293" t="str">
        <f>DANE!L145</f>
        <v/>
      </c>
      <c r="H141" s="294" t="str">
        <f>IF(C141="","",IF(AND(DANE!L145=DANE!$A$77,DANE!$I$9="",OR(DANE!V145=DANE!$A$63,DANE!V145="")),DANE!P145/DANE!Q145,0))</f>
        <v/>
      </c>
      <c r="I141" s="284" t="str">
        <f>IF(C141="","",IF(AND(F141=DANE!$A$30,H141&gt;0),DANE!AB145,))</f>
        <v/>
      </c>
    </row>
    <row r="142" spans="1:9" x14ac:dyDescent="0.2">
      <c r="A142" s="18" t="str">
        <f t="shared" si="2"/>
        <v/>
      </c>
      <c r="B142" s="261" t="str">
        <f>IF(C142="","",DANE!C146)</f>
        <v/>
      </c>
      <c r="C142" s="295" t="str">
        <f>TABELA_DLA_DZIAŁU_BUDŻETU!C169</f>
        <v/>
      </c>
      <c r="D142" s="295" t="str">
        <f>IF(C142="","",DANE!W146)</f>
        <v/>
      </c>
      <c r="E142" s="295" t="str">
        <f>IF(C142="","",DANE!Y146)</f>
        <v/>
      </c>
      <c r="F142" s="296" t="str">
        <f>TABELA_DLA_DZIAŁU_BUDŻETU!F169</f>
        <v/>
      </c>
      <c r="G142" s="293" t="str">
        <f>DANE!L146</f>
        <v/>
      </c>
      <c r="H142" s="294" t="str">
        <f>IF(C142="","",IF(AND(DANE!L146=DANE!$A$77,DANE!$I$9="",OR(DANE!V146=DANE!$A$63,DANE!V146="")),DANE!P146/DANE!Q146,0))</f>
        <v/>
      </c>
      <c r="I142" s="284" t="str">
        <f>IF(C142="","",IF(AND(F142=DANE!$A$30,H142&gt;0),DANE!AB146,))</f>
        <v/>
      </c>
    </row>
    <row r="143" spans="1:9" x14ac:dyDescent="0.2">
      <c r="A143" s="18" t="str">
        <f t="shared" si="2"/>
        <v/>
      </c>
      <c r="B143" s="261" t="str">
        <f>IF(C143="","",DANE!C147)</f>
        <v/>
      </c>
      <c r="C143" s="295" t="str">
        <f>TABELA_DLA_DZIAŁU_BUDŻETU!C170</f>
        <v/>
      </c>
      <c r="D143" s="295" t="str">
        <f>IF(C143="","",DANE!W147)</f>
        <v/>
      </c>
      <c r="E143" s="295" t="str">
        <f>IF(C143="","",DANE!Y147)</f>
        <v/>
      </c>
      <c r="F143" s="296" t="str">
        <f>TABELA_DLA_DZIAŁU_BUDŻETU!F170</f>
        <v/>
      </c>
      <c r="G143" s="293" t="str">
        <f>DANE!L147</f>
        <v/>
      </c>
      <c r="H143" s="294" t="str">
        <f>IF(C143="","",IF(AND(DANE!L147=DANE!$A$77,DANE!$I$9="",OR(DANE!V147=DANE!$A$63,DANE!V147="")),DANE!P147/DANE!Q147,0))</f>
        <v/>
      </c>
      <c r="I143" s="284" t="str">
        <f>IF(C143="","",IF(AND(F143=DANE!$A$30,H143&gt;0),DANE!AB147,))</f>
        <v/>
      </c>
    </row>
    <row r="144" spans="1:9" x14ac:dyDescent="0.2">
      <c r="A144" s="18" t="str">
        <f t="shared" si="2"/>
        <v/>
      </c>
      <c r="B144" s="261" t="str">
        <f>IF(C144="","",DANE!C148)</f>
        <v/>
      </c>
      <c r="C144" s="295" t="str">
        <f>TABELA_DLA_DZIAŁU_BUDŻETU!C171</f>
        <v/>
      </c>
      <c r="D144" s="295" t="str">
        <f>IF(C144="","",DANE!W148)</f>
        <v/>
      </c>
      <c r="E144" s="295" t="str">
        <f>IF(C144="","",DANE!Y148)</f>
        <v/>
      </c>
      <c r="F144" s="296" t="str">
        <f>TABELA_DLA_DZIAŁU_BUDŻETU!F171</f>
        <v/>
      </c>
      <c r="G144" s="293" t="str">
        <f>DANE!L148</f>
        <v/>
      </c>
      <c r="H144" s="294" t="str">
        <f>IF(C144="","",IF(AND(DANE!L148=DANE!$A$77,DANE!$I$9="",OR(DANE!V148=DANE!$A$63,DANE!V148="")),DANE!P148/DANE!Q148,0))</f>
        <v/>
      </c>
      <c r="I144" s="284" t="str">
        <f>IF(C144="","",IF(AND(F144=DANE!$A$30,H144&gt;0),DANE!AB148,))</f>
        <v/>
      </c>
    </row>
    <row r="145" spans="1:9" x14ac:dyDescent="0.2">
      <c r="A145" s="18" t="str">
        <f t="shared" si="2"/>
        <v/>
      </c>
      <c r="B145" s="261" t="str">
        <f>IF(C145="","",DANE!C149)</f>
        <v/>
      </c>
      <c r="C145" s="295" t="str">
        <f>TABELA_DLA_DZIAŁU_BUDŻETU!C172</f>
        <v/>
      </c>
      <c r="D145" s="295" t="str">
        <f>IF(C145="","",DANE!W149)</f>
        <v/>
      </c>
      <c r="E145" s="295" t="str">
        <f>IF(C145="","",DANE!Y149)</f>
        <v/>
      </c>
      <c r="F145" s="296" t="str">
        <f>TABELA_DLA_DZIAŁU_BUDŻETU!F172</f>
        <v/>
      </c>
      <c r="G145" s="293" t="str">
        <f>DANE!L149</f>
        <v/>
      </c>
      <c r="H145" s="294" t="str">
        <f>IF(C145="","",IF(AND(DANE!L149=DANE!$A$77,DANE!$I$9="",OR(DANE!V149=DANE!$A$63,DANE!V149="")),DANE!P149/DANE!Q149,0))</f>
        <v/>
      </c>
      <c r="I145" s="284" t="str">
        <f>IF(C145="","",IF(AND(F145=DANE!$A$30,H145&gt;0),DANE!AB149,))</f>
        <v/>
      </c>
    </row>
    <row r="146" spans="1:9" x14ac:dyDescent="0.2">
      <c r="A146" s="18" t="str">
        <f t="shared" si="2"/>
        <v/>
      </c>
      <c r="B146" s="261" t="str">
        <f>IF(C146="","",DANE!C150)</f>
        <v/>
      </c>
      <c r="C146" s="295" t="str">
        <f>TABELA_DLA_DZIAŁU_BUDŻETU!C173</f>
        <v/>
      </c>
      <c r="D146" s="295" t="str">
        <f>IF(C146="","",DANE!W150)</f>
        <v/>
      </c>
      <c r="E146" s="295" t="str">
        <f>IF(C146="","",DANE!Y150)</f>
        <v/>
      </c>
      <c r="F146" s="296" t="str">
        <f>TABELA_DLA_DZIAŁU_BUDŻETU!F173</f>
        <v/>
      </c>
      <c r="G146" s="293" t="str">
        <f>DANE!L150</f>
        <v/>
      </c>
      <c r="H146" s="294" t="str">
        <f>IF(C146="","",IF(AND(DANE!L150=DANE!$A$77,DANE!$I$9="",OR(DANE!V150=DANE!$A$63,DANE!V150="")),DANE!P150/DANE!Q150,0))</f>
        <v/>
      </c>
      <c r="I146" s="284" t="str">
        <f>IF(C146="","",IF(AND(F146=DANE!$A$30,H146&gt;0),DANE!AB150,))</f>
        <v/>
      </c>
    </row>
    <row r="147" spans="1:9" x14ac:dyDescent="0.2">
      <c r="A147" s="18" t="str">
        <f t="shared" si="2"/>
        <v/>
      </c>
      <c r="B147" s="261" t="str">
        <f>IF(C147="","",DANE!C151)</f>
        <v/>
      </c>
      <c r="C147" s="295" t="str">
        <f>TABELA_DLA_DZIAŁU_BUDŻETU!C174</f>
        <v/>
      </c>
      <c r="D147" s="295" t="str">
        <f>IF(C147="","",DANE!W151)</f>
        <v/>
      </c>
      <c r="E147" s="295" t="str">
        <f>IF(C147="","",DANE!Y151)</f>
        <v/>
      </c>
      <c r="F147" s="296" t="str">
        <f>TABELA_DLA_DZIAŁU_BUDŻETU!F174</f>
        <v/>
      </c>
      <c r="G147" s="293" t="str">
        <f>DANE!L151</f>
        <v/>
      </c>
      <c r="H147" s="294" t="str">
        <f>IF(C147="","",IF(AND(DANE!L151=DANE!$A$77,DANE!$I$9="",OR(DANE!V151=DANE!$A$63,DANE!V151="")),DANE!P151/DANE!Q151,0))</f>
        <v/>
      </c>
      <c r="I147" s="284" t="str">
        <f>IF(C147="","",IF(AND(F147=DANE!$A$30,H147&gt;0),DANE!AB151,))</f>
        <v/>
      </c>
    </row>
    <row r="148" spans="1:9" x14ac:dyDescent="0.2">
      <c r="A148" s="18" t="str">
        <f t="shared" si="2"/>
        <v/>
      </c>
      <c r="B148" s="261" t="str">
        <f>IF(C148="","",DANE!C152)</f>
        <v/>
      </c>
      <c r="C148" s="295" t="str">
        <f>TABELA_DLA_DZIAŁU_BUDŻETU!C175</f>
        <v/>
      </c>
      <c r="D148" s="295" t="str">
        <f>IF(C148="","",DANE!W152)</f>
        <v/>
      </c>
      <c r="E148" s="295" t="str">
        <f>IF(C148="","",DANE!Y152)</f>
        <v/>
      </c>
      <c r="F148" s="296" t="str">
        <f>TABELA_DLA_DZIAŁU_BUDŻETU!F175</f>
        <v/>
      </c>
      <c r="G148" s="293" t="str">
        <f>DANE!L152</f>
        <v/>
      </c>
      <c r="H148" s="294" t="str">
        <f>IF(C148="","",IF(AND(DANE!L152=DANE!$A$77,DANE!$I$9="",OR(DANE!V152=DANE!$A$63,DANE!V152="")),DANE!P152/DANE!Q152,0))</f>
        <v/>
      </c>
      <c r="I148" s="284" t="str">
        <f>IF(C148="","",IF(AND(F148=DANE!$A$30,H148&gt;0),DANE!AB152,))</f>
        <v/>
      </c>
    </row>
    <row r="149" spans="1:9" x14ac:dyDescent="0.2">
      <c r="A149" s="18" t="str">
        <f t="shared" si="2"/>
        <v/>
      </c>
      <c r="B149" s="261" t="str">
        <f>IF(C149="","",DANE!C153)</f>
        <v/>
      </c>
      <c r="C149" s="295" t="str">
        <f>TABELA_DLA_DZIAŁU_BUDŻETU!C176</f>
        <v/>
      </c>
      <c r="D149" s="295" t="str">
        <f>IF(C149="","",DANE!W153)</f>
        <v/>
      </c>
      <c r="E149" s="295" t="str">
        <f>IF(C149="","",DANE!Y153)</f>
        <v/>
      </c>
      <c r="F149" s="296" t="str">
        <f>TABELA_DLA_DZIAŁU_BUDŻETU!F176</f>
        <v/>
      </c>
      <c r="G149" s="293" t="str">
        <f>DANE!L153</f>
        <v/>
      </c>
      <c r="H149" s="294" t="str">
        <f>IF(C149="","",IF(AND(DANE!L153=DANE!$A$77,DANE!$I$9="",OR(DANE!V153=DANE!$A$63,DANE!V153="")),DANE!P153/DANE!Q153,0))</f>
        <v/>
      </c>
      <c r="I149" s="284" t="str">
        <f>IF(C149="","",IF(AND(F149=DANE!$A$30,H149&gt;0),DANE!AB153,))</f>
        <v/>
      </c>
    </row>
    <row r="150" spans="1:9" x14ac:dyDescent="0.2">
      <c r="A150" s="18" t="str">
        <f t="shared" si="2"/>
        <v/>
      </c>
      <c r="B150" s="261" t="str">
        <f>IF(C150="","",DANE!C154)</f>
        <v/>
      </c>
      <c r="C150" s="295" t="str">
        <f>TABELA_DLA_DZIAŁU_BUDŻETU!C177</f>
        <v/>
      </c>
      <c r="D150" s="295" t="str">
        <f>IF(C150="","",DANE!W154)</f>
        <v/>
      </c>
      <c r="E150" s="295" t="str">
        <f>IF(C150="","",DANE!Y154)</f>
        <v/>
      </c>
      <c r="F150" s="296" t="str">
        <f>TABELA_DLA_DZIAŁU_BUDŻETU!F177</f>
        <v/>
      </c>
      <c r="G150" s="293" t="str">
        <f>DANE!L154</f>
        <v/>
      </c>
      <c r="H150" s="294" t="str">
        <f>IF(C150="","",IF(AND(DANE!L154=DANE!$A$77,DANE!$I$9="",OR(DANE!V154=DANE!$A$63,DANE!V154="")),DANE!P154/DANE!Q154,0))</f>
        <v/>
      </c>
      <c r="I150" s="284" t="str">
        <f>IF(C150="","",IF(AND(F150=DANE!$A$30,H150&gt;0),DANE!AB154,))</f>
        <v/>
      </c>
    </row>
    <row r="151" spans="1:9" x14ac:dyDescent="0.2">
      <c r="A151" s="18" t="str">
        <f t="shared" si="2"/>
        <v/>
      </c>
      <c r="B151" s="261" t="str">
        <f>IF(C151="","",DANE!C155)</f>
        <v/>
      </c>
      <c r="C151" s="295" t="str">
        <f>TABELA_DLA_DZIAŁU_BUDŻETU!C178</f>
        <v/>
      </c>
      <c r="D151" s="295" t="str">
        <f>IF(C151="","",DANE!W155)</f>
        <v/>
      </c>
      <c r="E151" s="295" t="str">
        <f>IF(C151="","",DANE!Y155)</f>
        <v/>
      </c>
      <c r="F151" s="296" t="str">
        <f>TABELA_DLA_DZIAŁU_BUDŻETU!F178</f>
        <v/>
      </c>
      <c r="G151" s="293" t="str">
        <f>DANE!L155</f>
        <v/>
      </c>
      <c r="H151" s="294" t="str">
        <f>IF(C151="","",IF(AND(DANE!L155=DANE!$A$77,DANE!$I$9="",OR(DANE!V155=DANE!$A$63,DANE!V155="")),DANE!P155/DANE!Q155,0))</f>
        <v/>
      </c>
      <c r="I151" s="284" t="str">
        <f>IF(C151="","",IF(AND(F151=DANE!$A$30,H151&gt;0),DANE!AB155,))</f>
        <v/>
      </c>
    </row>
    <row r="152" spans="1:9" x14ac:dyDescent="0.2">
      <c r="A152" s="18" t="str">
        <f t="shared" si="2"/>
        <v/>
      </c>
      <c r="B152" s="261" t="str">
        <f>IF(C152="","",DANE!C156)</f>
        <v/>
      </c>
      <c r="C152" s="295" t="str">
        <f>TABELA_DLA_DZIAŁU_BUDŻETU!C179</f>
        <v/>
      </c>
      <c r="D152" s="295" t="str">
        <f>IF(C152="","",DANE!W156)</f>
        <v/>
      </c>
      <c r="E152" s="295" t="str">
        <f>IF(C152="","",DANE!Y156)</f>
        <v/>
      </c>
      <c r="F152" s="296" t="str">
        <f>TABELA_DLA_DZIAŁU_BUDŻETU!F179</f>
        <v/>
      </c>
      <c r="G152" s="293" t="str">
        <f>DANE!L156</f>
        <v/>
      </c>
      <c r="H152" s="294" t="str">
        <f>IF(C152="","",IF(AND(DANE!L156=DANE!$A$77,DANE!$I$9="",OR(DANE!V156=DANE!$A$63,DANE!V156="")),DANE!P156/DANE!Q156,0))</f>
        <v/>
      </c>
      <c r="I152" s="284" t="str">
        <f>IF(C152="","",IF(AND(F152=DANE!$A$30,H152&gt;0),DANE!AB156,))</f>
        <v/>
      </c>
    </row>
    <row r="153" spans="1:9" x14ac:dyDescent="0.2">
      <c r="A153" s="18" t="str">
        <f t="shared" si="2"/>
        <v/>
      </c>
      <c r="B153" s="261" t="str">
        <f>IF(C153="","",DANE!C157)</f>
        <v/>
      </c>
      <c r="C153" s="295" t="str">
        <f>TABELA_DLA_DZIAŁU_BUDŻETU!C180</f>
        <v/>
      </c>
      <c r="D153" s="295" t="str">
        <f>IF(C153="","",DANE!W157)</f>
        <v/>
      </c>
      <c r="E153" s="295" t="str">
        <f>IF(C153="","",DANE!Y157)</f>
        <v/>
      </c>
      <c r="F153" s="296" t="str">
        <f>TABELA_DLA_DZIAŁU_BUDŻETU!F180</f>
        <v/>
      </c>
      <c r="G153" s="293" t="str">
        <f>DANE!L157</f>
        <v/>
      </c>
      <c r="H153" s="294" t="str">
        <f>IF(C153="","",IF(AND(DANE!L157=DANE!$A$77,DANE!$I$9="",OR(DANE!V157=DANE!$A$63,DANE!V157="")),DANE!P157/DANE!Q157,0))</f>
        <v/>
      </c>
      <c r="I153" s="284" t="str">
        <f>IF(C153="","",IF(AND(F153=DANE!$A$30,H153&gt;0),DANE!AB157,))</f>
        <v/>
      </c>
    </row>
    <row r="154" spans="1:9" x14ac:dyDescent="0.2">
      <c r="A154" s="18" t="str">
        <f t="shared" si="2"/>
        <v/>
      </c>
      <c r="B154" s="261" t="str">
        <f>IF(C154="","",DANE!C158)</f>
        <v/>
      </c>
      <c r="C154" s="295" t="str">
        <f>TABELA_DLA_DZIAŁU_BUDŻETU!C181</f>
        <v/>
      </c>
      <c r="D154" s="295" t="str">
        <f>IF(C154="","",DANE!W158)</f>
        <v/>
      </c>
      <c r="E154" s="295" t="str">
        <f>IF(C154="","",DANE!Y158)</f>
        <v/>
      </c>
      <c r="F154" s="296" t="str">
        <f>TABELA_DLA_DZIAŁU_BUDŻETU!F181</f>
        <v/>
      </c>
      <c r="G154" s="293" t="str">
        <f>DANE!L158</f>
        <v/>
      </c>
      <c r="H154" s="294" t="str">
        <f>IF(C154="","",IF(AND(DANE!L158=DANE!$A$77,DANE!$I$9="",OR(DANE!V158=DANE!$A$63,DANE!V158="")),DANE!P158/DANE!Q158,0))</f>
        <v/>
      </c>
      <c r="I154" s="284" t="str">
        <f>IF(C154="","",IF(AND(F154=DANE!$A$30,H154&gt;0),DANE!AB158,))</f>
        <v/>
      </c>
    </row>
  </sheetData>
  <sheetProtection password="DA7D" sheet="1"/>
  <mergeCells count="8">
    <mergeCell ref="B2:F2"/>
    <mergeCell ref="H3:I3"/>
    <mergeCell ref="G3:G4"/>
    <mergeCell ref="B3:B4"/>
    <mergeCell ref="C3:C4"/>
    <mergeCell ref="D3:D4"/>
    <mergeCell ref="E3:E4"/>
    <mergeCell ref="F3:F4"/>
  </mergeCells>
  <phoneticPr fontId="15" type="noConversion"/>
  <conditionalFormatting sqref="G5:G154">
    <cfRule type="cellIs" dxfId="1" priority="1" stopIfTrue="1" operator="equal">
      <formula>$A$107</formula>
    </cfRule>
  </conditionalFormatting>
  <printOptions horizontalCentered="1"/>
  <pageMargins left="0.27559055118110237" right="0.15748031496062992" top="0.43307086614173229" bottom="0.62992125984251968" header="0.23622047244094491" footer="0.27559055118110237"/>
  <pageSetup paperSize="9" fitToHeight="0" orientation="portrait" r:id="rId1"/>
  <headerFooter alignWithMargins="0">
    <oddFooter xml:space="preserve">&amp;RStrona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J15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15" sqref="A15"/>
      <selection pane="bottomRight" activeCell="I29" sqref="I29"/>
    </sheetView>
  </sheetViews>
  <sheetFormatPr defaultRowHeight="12.75" x14ac:dyDescent="0.2"/>
  <cols>
    <col min="1" max="1" width="29" style="18" hidden="1" customWidth="1"/>
    <col min="2" max="2" width="4" style="18" customWidth="1"/>
    <col min="3" max="3" width="27.28515625" style="18" customWidth="1"/>
    <col min="4" max="5" width="12.5703125" style="18" hidden="1" customWidth="1"/>
    <col min="6" max="6" width="25.28515625" style="18" customWidth="1"/>
    <col min="7" max="7" width="21.28515625" style="18" customWidth="1"/>
    <col min="8" max="8" width="6.85546875" style="18" bestFit="1" customWidth="1"/>
    <col min="9" max="9" width="13.28515625" style="18" customWidth="1"/>
    <col min="10" max="10" width="1.5703125" style="18" customWidth="1"/>
    <col min="11" max="15" width="9.7109375" style="18" customWidth="1"/>
    <col min="16" max="16" width="10.7109375" style="18" customWidth="1"/>
    <col min="17" max="16384" width="9.140625" style="18"/>
  </cols>
  <sheetData>
    <row r="1" spans="1:10" ht="0.75" customHeight="1" x14ac:dyDescent="0.2">
      <c r="H1" s="36" t="s">
        <v>61</v>
      </c>
      <c r="I1" s="36" t="s">
        <v>62</v>
      </c>
    </row>
    <row r="2" spans="1:10" ht="27.75" customHeight="1" x14ac:dyDescent="0.2">
      <c r="B2" s="684" t="str">
        <f xml:space="preserve"> "KWOTY LIMITU NA DODATKI MOTYWACYJNE - " &amp; DANE!AH5 &amp;" "&amp; DANE!M2+1</f>
        <v>KWOTY LIMITU NA DODATKI MOTYWACYJNE - maj 2017</v>
      </c>
      <c r="C2" s="684"/>
      <c r="D2" s="684"/>
      <c r="E2" s="684"/>
      <c r="F2" s="684"/>
      <c r="G2" s="329" t="str">
        <f>SUM(I5:I154)&amp;" X "&amp;DANE!$AD$3</f>
        <v>0 X 0,12</v>
      </c>
      <c r="H2" s="330" t="s">
        <v>204</v>
      </c>
      <c r="I2" s="340">
        <f>SUM(I5:I154)*DANE!$AD$3</f>
        <v>0</v>
      </c>
      <c r="J2" s="259"/>
    </row>
    <row r="3" spans="1:10" ht="28.5" customHeight="1" x14ac:dyDescent="0.2">
      <c r="B3" s="689" t="str">
        <f>TABELA_DLA_DZIAŁU_BUDŻETU!B30</f>
        <v>Lp</v>
      </c>
      <c r="C3" s="629" t="str">
        <f>TABELA_DLA_DZIAŁU_BUDŻETU!C30</f>
        <v>Nazwisko i Inię</v>
      </c>
      <c r="D3" s="631" t="str">
        <f>DANE!W4</f>
        <v>Stopień
awansu
zawodowego</v>
      </c>
      <c r="E3" s="631" t="str">
        <f>DANE!Y4</f>
        <v>Posiadane
kwalifikacje</v>
      </c>
      <c r="F3" s="631" t="str">
        <f>TABELA_DLA_DZIAŁU_BUDŻETU!F30</f>
        <v>pełni obowiązki
 / nie pełni obowiązków</v>
      </c>
      <c r="G3" s="687" t="str">
        <f>DANE!L4</f>
        <v>Komunikaty o braku danych podstawowych. 
Nie sprawdzane są komórkii za dodatki stop. specjaliz., funkcyjny, warunki pracy, motywacyjny</v>
      </c>
      <c r="H3" s="685" t="str">
        <f>'Limit motyw. na I'!H3:I3</f>
        <v>do limitu</v>
      </c>
      <c r="I3" s="686"/>
    </row>
    <row r="4" spans="1:10" ht="45" customHeight="1" x14ac:dyDescent="0.2">
      <c r="B4" s="690"/>
      <c r="C4" s="630"/>
      <c r="D4" s="665"/>
      <c r="E4" s="665"/>
      <c r="F4" s="665"/>
      <c r="G4" s="688"/>
      <c r="H4" s="316" t="str">
        <f>'Limit motyw. na I'!H4</f>
        <v>wymiar
zatrud.</v>
      </c>
      <c r="I4" s="316" t="str">
        <f>'Limit motyw. na I'!I4</f>
        <v>kwoty
motywac.</v>
      </c>
    </row>
    <row r="5" spans="1:10" x14ac:dyDescent="0.2">
      <c r="A5" s="18" t="str">
        <f t="shared" ref="A5:A13" si="0">CONCATENATE(D5,F5)</f>
        <v/>
      </c>
      <c r="B5" s="261" t="str">
        <f>IF(C5="","",DANE!C9)</f>
        <v/>
      </c>
      <c r="C5" s="262" t="str">
        <f>TABELA_DLA_DZIAŁU_BUDŻETU!C32</f>
        <v/>
      </c>
      <c r="D5" s="262" t="str">
        <f>IF(C5="","",DANE!W9)</f>
        <v/>
      </c>
      <c r="E5" s="262" t="str">
        <f>IF(C5="","",DANE!Y9)</f>
        <v/>
      </c>
      <c r="F5" s="263" t="str">
        <f>TABELA_DLA_DZIAŁU_BUDŻETU!F32</f>
        <v/>
      </c>
      <c r="G5" s="292" t="str">
        <f>DANE!L9</f>
        <v/>
      </c>
      <c r="H5" s="294" t="str">
        <f>IF(C5="","",IF(AND(DANE!L9=DANE!$A$77,DANE!$I$9="",OR(AND(DANE!V9=DANE!$A$63,DANE!F9&gt;4),DANE!V9="")),DANE!P9/DANE!Q9,0))</f>
        <v/>
      </c>
      <c r="I5" s="413" t="str">
        <f>IF(C5="","",IF(C5="",0,IF(AND(F5=DANE!$A$30,H5&gt;0),DANE!AB9,)))</f>
        <v/>
      </c>
    </row>
    <row r="6" spans="1:10" x14ac:dyDescent="0.2">
      <c r="A6" s="18" t="str">
        <f t="shared" si="0"/>
        <v/>
      </c>
      <c r="B6" s="261" t="str">
        <f>IF(C6="","",DANE!C10)</f>
        <v/>
      </c>
      <c r="C6" s="295" t="str">
        <f>TABELA_DLA_DZIAŁU_BUDŻETU!C33</f>
        <v/>
      </c>
      <c r="D6" s="295" t="str">
        <f>IF(C6="","",DANE!W10)</f>
        <v/>
      </c>
      <c r="E6" s="295" t="str">
        <f>IF(C6="","",DANE!Y10)</f>
        <v/>
      </c>
      <c r="F6" s="296" t="str">
        <f>TABELA_DLA_DZIAŁU_BUDŻETU!F33</f>
        <v/>
      </c>
      <c r="G6" s="293" t="str">
        <f>DANE!L10</f>
        <v/>
      </c>
      <c r="H6" s="294" t="str">
        <f>IF(C6="","",IF(AND(DANE!L10=DANE!$A$77,DANE!$I$9="",OR(AND(DANE!V10=DANE!$A$63,DANE!F10&gt;4),DANE!V10="")),DANE!P10/DANE!Q10,0))</f>
        <v/>
      </c>
      <c r="I6" s="284" t="str">
        <f>IF(C6="","",IF(C6="",0,IF(AND(F6=DANE!$A$30,H6&gt;0),DANE!AB10,)))</f>
        <v/>
      </c>
      <c r="J6" s="259"/>
    </row>
    <row r="7" spans="1:10" x14ac:dyDescent="0.2">
      <c r="A7" s="18" t="str">
        <f t="shared" si="0"/>
        <v/>
      </c>
      <c r="B7" s="261" t="str">
        <f>IF(C7="","",DANE!C11)</f>
        <v/>
      </c>
      <c r="C7" s="295" t="str">
        <f>TABELA_DLA_DZIAŁU_BUDŻETU!C34</f>
        <v/>
      </c>
      <c r="D7" s="295" t="str">
        <f>IF(C7="","",DANE!W11)</f>
        <v/>
      </c>
      <c r="E7" s="295" t="str">
        <f>IF(C7="","",DANE!Y11)</f>
        <v/>
      </c>
      <c r="F7" s="296" t="str">
        <f>TABELA_DLA_DZIAŁU_BUDŻETU!F34</f>
        <v/>
      </c>
      <c r="G7" s="293" t="str">
        <f>DANE!L11</f>
        <v/>
      </c>
      <c r="H7" s="294" t="str">
        <f>IF(C7="","",IF(AND(DANE!L11=DANE!$A$77,DANE!$I$9="",OR(AND(DANE!V11=DANE!$A$63,DANE!F11&gt;4),DANE!V11="")),DANE!P11/DANE!Q11,0))</f>
        <v/>
      </c>
      <c r="I7" s="284" t="str">
        <f>IF(C7="","",IF(C7="",0,IF(AND(F7=DANE!$A$30,H7&gt;0),DANE!AB11,)))</f>
        <v/>
      </c>
      <c r="J7" s="259"/>
    </row>
    <row r="8" spans="1:10" x14ac:dyDescent="0.2">
      <c r="A8" s="18" t="str">
        <f t="shared" si="0"/>
        <v/>
      </c>
      <c r="B8" s="261" t="str">
        <f>IF(C8="","",DANE!C12)</f>
        <v/>
      </c>
      <c r="C8" s="295" t="str">
        <f>TABELA_DLA_DZIAŁU_BUDŻETU!C35</f>
        <v/>
      </c>
      <c r="D8" s="295" t="str">
        <f>IF(C8="","",DANE!W12)</f>
        <v/>
      </c>
      <c r="E8" s="295" t="str">
        <f>IF(C8="","",DANE!Y12)</f>
        <v/>
      </c>
      <c r="F8" s="296" t="str">
        <f>TABELA_DLA_DZIAŁU_BUDŻETU!F35</f>
        <v/>
      </c>
      <c r="G8" s="293" t="str">
        <f>DANE!L12</f>
        <v/>
      </c>
      <c r="H8" s="294" t="str">
        <f>IF(C8="","",IF(AND(DANE!L12=DANE!$A$77,DANE!$I$9="",OR(AND(DANE!V12=DANE!$A$63,DANE!F12&gt;4),DANE!V12="")),DANE!P12/DANE!Q12,0))</f>
        <v/>
      </c>
      <c r="I8" s="284" t="str">
        <f>IF(C8="","",IF(C8="",0,IF(AND(F8=DANE!$A$30,H8&gt;0),DANE!AB12,)))</f>
        <v/>
      </c>
      <c r="J8" s="259"/>
    </row>
    <row r="9" spans="1:10" x14ac:dyDescent="0.2">
      <c r="A9" s="18" t="str">
        <f t="shared" si="0"/>
        <v/>
      </c>
      <c r="B9" s="261" t="str">
        <f>IF(C9="","",DANE!C13)</f>
        <v/>
      </c>
      <c r="C9" s="295" t="str">
        <f>TABELA_DLA_DZIAŁU_BUDŻETU!C36</f>
        <v/>
      </c>
      <c r="D9" s="295" t="str">
        <f>IF(C9="","",DANE!W13)</f>
        <v/>
      </c>
      <c r="E9" s="295" t="str">
        <f>IF(C9="","",DANE!Y13)</f>
        <v/>
      </c>
      <c r="F9" s="296" t="str">
        <f>TABELA_DLA_DZIAŁU_BUDŻETU!F36</f>
        <v/>
      </c>
      <c r="G9" s="293" t="str">
        <f>DANE!L13</f>
        <v/>
      </c>
      <c r="H9" s="294" t="str">
        <f>IF(C9="","",IF(AND(DANE!L13=DANE!$A$77,DANE!$I$9="",OR(AND(DANE!V13=DANE!$A$63,DANE!F13&gt;4),DANE!V13="")),DANE!P13/DANE!Q13,0))</f>
        <v/>
      </c>
      <c r="I9" s="284" t="str">
        <f>IF(C9="","",IF(C9="",0,IF(AND(F9=DANE!$A$30,H9&gt;0),DANE!AB13,)))</f>
        <v/>
      </c>
      <c r="J9" s="259"/>
    </row>
    <row r="10" spans="1:10" x14ac:dyDescent="0.2">
      <c r="A10" s="18" t="str">
        <f t="shared" si="0"/>
        <v/>
      </c>
      <c r="B10" s="261" t="str">
        <f>IF(C10="","",DANE!C14)</f>
        <v/>
      </c>
      <c r="C10" s="295" t="str">
        <f>TABELA_DLA_DZIAŁU_BUDŻETU!C37</f>
        <v/>
      </c>
      <c r="D10" s="295" t="str">
        <f>IF(C10="","",DANE!W14)</f>
        <v/>
      </c>
      <c r="E10" s="295" t="str">
        <f>IF(C10="","",DANE!Y14)</f>
        <v/>
      </c>
      <c r="F10" s="296" t="str">
        <f>TABELA_DLA_DZIAŁU_BUDŻETU!F37</f>
        <v/>
      </c>
      <c r="G10" s="293" t="str">
        <f>DANE!L14</f>
        <v/>
      </c>
      <c r="H10" s="294" t="str">
        <f>IF(C10="","",IF(AND(DANE!L14=DANE!$A$77,DANE!$I$9="",OR(AND(DANE!V14=DANE!$A$63,DANE!F14&gt;4),DANE!V14="")),DANE!P14/DANE!Q14,0))</f>
        <v/>
      </c>
      <c r="I10" s="284" t="str">
        <f>IF(C10="","",IF(C10="",0,IF(AND(F10=DANE!$A$30,H10&gt;0),DANE!AB14,)))</f>
        <v/>
      </c>
      <c r="J10" s="259"/>
    </row>
    <row r="11" spans="1:10" x14ac:dyDescent="0.2">
      <c r="A11" s="18" t="str">
        <f t="shared" si="0"/>
        <v/>
      </c>
      <c r="B11" s="261" t="str">
        <f>IF(C11="","",DANE!C15)</f>
        <v/>
      </c>
      <c r="C11" s="295" t="str">
        <f>TABELA_DLA_DZIAŁU_BUDŻETU!C38</f>
        <v/>
      </c>
      <c r="D11" s="295" t="str">
        <f>IF(C11="","",DANE!W15)</f>
        <v/>
      </c>
      <c r="E11" s="295" t="str">
        <f>IF(C11="","",DANE!Y15)</f>
        <v/>
      </c>
      <c r="F11" s="296" t="str">
        <f>TABELA_DLA_DZIAŁU_BUDŻETU!F38</f>
        <v/>
      </c>
      <c r="G11" s="293" t="str">
        <f>DANE!L15</f>
        <v/>
      </c>
      <c r="H11" s="294" t="str">
        <f>IF(C11="","",IF(AND(DANE!L15=DANE!$A$77,DANE!$I$9="",OR(AND(DANE!V15=DANE!$A$63,DANE!F15&gt;4),DANE!V15="")),DANE!P15/DANE!Q15,0))</f>
        <v/>
      </c>
      <c r="I11" s="284" t="str">
        <f>IF(C11="","",IF(C11="",0,IF(AND(F11=DANE!$A$30,H11&gt;0),DANE!AB15,)))</f>
        <v/>
      </c>
      <c r="J11" s="259"/>
    </row>
    <row r="12" spans="1:10" x14ac:dyDescent="0.2">
      <c r="A12" s="18" t="str">
        <f t="shared" si="0"/>
        <v/>
      </c>
      <c r="B12" s="261" t="str">
        <f>IF(C12="","",DANE!C16)</f>
        <v/>
      </c>
      <c r="C12" s="295" t="str">
        <f>TABELA_DLA_DZIAŁU_BUDŻETU!C39</f>
        <v/>
      </c>
      <c r="D12" s="295" t="str">
        <f>IF(C12="","",DANE!W16)</f>
        <v/>
      </c>
      <c r="E12" s="295" t="str">
        <f>IF(C12="","",DANE!Y16)</f>
        <v/>
      </c>
      <c r="F12" s="296" t="str">
        <f>TABELA_DLA_DZIAŁU_BUDŻETU!F39</f>
        <v/>
      </c>
      <c r="G12" s="293" t="str">
        <f>DANE!L16</f>
        <v/>
      </c>
      <c r="H12" s="294" t="str">
        <f>IF(C12="","",IF(AND(DANE!L16=DANE!$A$77,DANE!$I$9="",OR(AND(DANE!V16=DANE!$A$63,DANE!F16&gt;4),DANE!V16="")),DANE!P16/DANE!Q16,0))</f>
        <v/>
      </c>
      <c r="I12" s="284" t="str">
        <f>IF(C12="","",IF(C12="",0,IF(AND(F12=DANE!$A$30,H12&gt;0),DANE!AB16,)))</f>
        <v/>
      </c>
    </row>
    <row r="13" spans="1:10" x14ac:dyDescent="0.2">
      <c r="A13" s="18" t="str">
        <f t="shared" si="0"/>
        <v/>
      </c>
      <c r="B13" s="261" t="str">
        <f>IF(C13="","",DANE!C17)</f>
        <v/>
      </c>
      <c r="C13" s="295" t="str">
        <f>TABELA_DLA_DZIAŁU_BUDŻETU!C40</f>
        <v/>
      </c>
      <c r="D13" s="295" t="str">
        <f>IF(C13="","",DANE!W17)</f>
        <v/>
      </c>
      <c r="E13" s="295" t="str">
        <f>IF(C13="","",DANE!Y17)</f>
        <v/>
      </c>
      <c r="F13" s="296" t="str">
        <f>TABELA_DLA_DZIAŁU_BUDŻETU!F40</f>
        <v/>
      </c>
      <c r="G13" s="293" t="str">
        <f>DANE!L17</f>
        <v/>
      </c>
      <c r="H13" s="294" t="str">
        <f>IF(C13="","",IF(AND(DANE!L17=DANE!$A$77,DANE!$I$9="",OR(AND(DANE!V17=DANE!$A$63,DANE!F17&gt;4),DANE!V17="")),DANE!P17/DANE!Q17,0))</f>
        <v/>
      </c>
      <c r="I13" s="284" t="str">
        <f>IF(C13="","",IF(C13="",0,IF(AND(F13=DANE!$A$30,H13&gt;0),DANE!AB17,)))</f>
        <v/>
      </c>
      <c r="J13" s="259"/>
    </row>
    <row r="14" spans="1:10" x14ac:dyDescent="0.2">
      <c r="A14" s="18" t="str">
        <f t="shared" ref="A14:A77" si="1">CONCATENATE(D14,F14)</f>
        <v/>
      </c>
      <c r="B14" s="261" t="str">
        <f>IF(C14="","",DANE!C18)</f>
        <v/>
      </c>
      <c r="C14" s="295" t="str">
        <f>TABELA_DLA_DZIAŁU_BUDŻETU!C41</f>
        <v/>
      </c>
      <c r="D14" s="295" t="str">
        <f>IF(C14="","",DANE!W18)</f>
        <v/>
      </c>
      <c r="E14" s="295" t="str">
        <f>IF(C14="","",DANE!Y18)</f>
        <v/>
      </c>
      <c r="F14" s="296" t="str">
        <f>TABELA_DLA_DZIAŁU_BUDŻETU!F41</f>
        <v/>
      </c>
      <c r="G14" s="293" t="str">
        <f>DANE!L18</f>
        <v/>
      </c>
      <c r="H14" s="294" t="str">
        <f>IF(C14="","",IF(AND(DANE!L18=DANE!$A$77,DANE!$I$9="",OR(AND(DANE!V18=DANE!$A$63,DANE!F18&gt;4),DANE!V18="")),DANE!P18/DANE!Q18,0))</f>
        <v/>
      </c>
      <c r="I14" s="284" t="str">
        <f>IF(C14="","",IF(C14="",0,IF(AND(F14=DANE!$A$30,H14&gt;0),DANE!AB18,)))</f>
        <v/>
      </c>
    </row>
    <row r="15" spans="1:10" x14ac:dyDescent="0.2">
      <c r="A15" s="18" t="str">
        <f t="shared" si="1"/>
        <v/>
      </c>
      <c r="B15" s="261" t="str">
        <f>IF(C15="","",DANE!C19)</f>
        <v/>
      </c>
      <c r="C15" s="295" t="str">
        <f>TABELA_DLA_DZIAŁU_BUDŻETU!C42</f>
        <v/>
      </c>
      <c r="D15" s="295" t="str">
        <f>IF(C15="","",DANE!W19)</f>
        <v/>
      </c>
      <c r="E15" s="295" t="str">
        <f>IF(C15="","",DANE!Y19)</f>
        <v/>
      </c>
      <c r="F15" s="296" t="str">
        <f>TABELA_DLA_DZIAŁU_BUDŻETU!F42</f>
        <v/>
      </c>
      <c r="G15" s="293" t="str">
        <f>DANE!L19</f>
        <v/>
      </c>
      <c r="H15" s="294" t="str">
        <f>IF(C15="","",IF(AND(DANE!L19=DANE!$A$77,DANE!$I$9="",OR(AND(DANE!V19=DANE!$A$63,DANE!F19&gt;4),DANE!V19="")),DANE!P19/DANE!Q19,0))</f>
        <v/>
      </c>
      <c r="I15" s="284" t="str">
        <f>IF(C15="","",IF(C15="",0,IF(AND(F15=DANE!$A$30,H15&gt;0),DANE!AB19,)))</f>
        <v/>
      </c>
    </row>
    <row r="16" spans="1:10" x14ac:dyDescent="0.2">
      <c r="A16" s="18" t="str">
        <f t="shared" si="1"/>
        <v/>
      </c>
      <c r="B16" s="261" t="str">
        <f>IF(C16="","",DANE!C20)</f>
        <v/>
      </c>
      <c r="C16" s="295" t="str">
        <f>TABELA_DLA_DZIAŁU_BUDŻETU!C43</f>
        <v/>
      </c>
      <c r="D16" s="295" t="str">
        <f>IF(C16="","",DANE!W20)</f>
        <v/>
      </c>
      <c r="E16" s="295" t="str">
        <f>IF(C16="","",DANE!Y20)</f>
        <v/>
      </c>
      <c r="F16" s="296" t="str">
        <f>TABELA_DLA_DZIAŁU_BUDŻETU!F43</f>
        <v/>
      </c>
      <c r="G16" s="293" t="str">
        <f>DANE!L20</f>
        <v/>
      </c>
      <c r="H16" s="294" t="str">
        <f>IF(C16="","",IF(AND(DANE!L20=DANE!$A$77,DANE!$I$9="",OR(AND(DANE!V20=DANE!$A$63,DANE!F20&gt;4),DANE!V20="")),DANE!P20/DANE!Q20,0))</f>
        <v/>
      </c>
      <c r="I16" s="284" t="str">
        <f>IF(C16="","",IF(C16="",0,IF(AND(F16=DANE!$A$30,H16&gt;0),DANE!AB20,)))</f>
        <v/>
      </c>
    </row>
    <row r="17" spans="1:9" x14ac:dyDescent="0.2">
      <c r="A17" s="18" t="str">
        <f t="shared" si="1"/>
        <v/>
      </c>
      <c r="B17" s="261" t="str">
        <f>IF(C17="","",DANE!C21)</f>
        <v/>
      </c>
      <c r="C17" s="295" t="str">
        <f>TABELA_DLA_DZIAŁU_BUDŻETU!C44</f>
        <v/>
      </c>
      <c r="D17" s="295" t="str">
        <f>IF(C17="","",DANE!W21)</f>
        <v/>
      </c>
      <c r="E17" s="295" t="str">
        <f>IF(C17="","",DANE!Y21)</f>
        <v/>
      </c>
      <c r="F17" s="296" t="str">
        <f>TABELA_DLA_DZIAŁU_BUDŻETU!F44</f>
        <v/>
      </c>
      <c r="G17" s="293" t="str">
        <f>DANE!L21</f>
        <v/>
      </c>
      <c r="H17" s="294" t="str">
        <f>IF(C17="","",IF(AND(DANE!L21=DANE!$A$77,DANE!$I$9="",OR(AND(DANE!V21=DANE!$A$63,DANE!F21&gt;4),DANE!V21="")),DANE!P21/DANE!Q21,0))</f>
        <v/>
      </c>
      <c r="I17" s="284" t="str">
        <f>IF(C17="","",IF(C17="",0,IF(AND(F17=DANE!$A$30,H17&gt;0),DANE!AB21,)))</f>
        <v/>
      </c>
    </row>
    <row r="18" spans="1:9" x14ac:dyDescent="0.2">
      <c r="A18" s="18" t="str">
        <f t="shared" si="1"/>
        <v/>
      </c>
      <c r="B18" s="261" t="str">
        <f>IF(C18="","",DANE!C22)</f>
        <v/>
      </c>
      <c r="C18" s="295" t="str">
        <f>TABELA_DLA_DZIAŁU_BUDŻETU!C45</f>
        <v/>
      </c>
      <c r="D18" s="295" t="str">
        <f>IF(C18="","",DANE!W22)</f>
        <v/>
      </c>
      <c r="E18" s="295" t="str">
        <f>IF(C18="","",DANE!Y22)</f>
        <v/>
      </c>
      <c r="F18" s="296" t="str">
        <f>TABELA_DLA_DZIAŁU_BUDŻETU!F45</f>
        <v/>
      </c>
      <c r="G18" s="293" t="str">
        <f>DANE!L22</f>
        <v/>
      </c>
      <c r="H18" s="294" t="str">
        <f>IF(C18="","",IF(AND(DANE!L22=DANE!$A$77,DANE!$I$9="",OR(AND(DANE!V22=DANE!$A$63,DANE!F22&gt;4),DANE!V22="")),DANE!P22/DANE!Q22,0))</f>
        <v/>
      </c>
      <c r="I18" s="284" t="str">
        <f>IF(C18="","",IF(C18="",0,IF(AND(F18=DANE!$A$30,H18&gt;0),DANE!AB22,)))</f>
        <v/>
      </c>
    </row>
    <row r="19" spans="1:9" x14ac:dyDescent="0.2">
      <c r="A19" s="18" t="str">
        <f t="shared" si="1"/>
        <v/>
      </c>
      <c r="B19" s="261" t="str">
        <f>IF(C19="","",DANE!C23)</f>
        <v/>
      </c>
      <c r="C19" s="295" t="str">
        <f>TABELA_DLA_DZIAŁU_BUDŻETU!C46</f>
        <v/>
      </c>
      <c r="D19" s="295" t="str">
        <f>IF(C19="","",DANE!W23)</f>
        <v/>
      </c>
      <c r="E19" s="295" t="str">
        <f>IF(C19="","",DANE!Y23)</f>
        <v/>
      </c>
      <c r="F19" s="296" t="str">
        <f>TABELA_DLA_DZIAŁU_BUDŻETU!F46</f>
        <v/>
      </c>
      <c r="G19" s="293" t="str">
        <f>DANE!L23</f>
        <v/>
      </c>
      <c r="H19" s="294" t="str">
        <f>IF(C19="","",IF(AND(DANE!L23=DANE!$A$77,DANE!$I$9="",OR(AND(DANE!V23=DANE!$A$63,DANE!F23&gt;4),DANE!V23="")),DANE!P23/DANE!Q23,0))</f>
        <v/>
      </c>
      <c r="I19" s="284" t="str">
        <f>IF(C19="","",IF(C19="",0,IF(AND(F19=DANE!$A$30,H19&gt;0),DANE!AB23,)))</f>
        <v/>
      </c>
    </row>
    <row r="20" spans="1:9" x14ac:dyDescent="0.2">
      <c r="A20" s="18" t="str">
        <f t="shared" si="1"/>
        <v/>
      </c>
      <c r="B20" s="261" t="str">
        <f>IF(C20="","",DANE!C24)</f>
        <v/>
      </c>
      <c r="C20" s="295" t="str">
        <f>TABELA_DLA_DZIAŁU_BUDŻETU!C47</f>
        <v/>
      </c>
      <c r="D20" s="295" t="str">
        <f>IF(C20="","",DANE!W24)</f>
        <v/>
      </c>
      <c r="E20" s="295" t="str">
        <f>IF(C20="","",DANE!Y24)</f>
        <v/>
      </c>
      <c r="F20" s="296" t="str">
        <f>TABELA_DLA_DZIAŁU_BUDŻETU!F47</f>
        <v/>
      </c>
      <c r="G20" s="293" t="str">
        <f>DANE!L24</f>
        <v/>
      </c>
      <c r="H20" s="294" t="str">
        <f>IF(C20="","",IF(AND(DANE!L24=DANE!$A$77,DANE!$I$9="",OR(AND(DANE!V24=DANE!$A$63,DANE!F24&gt;4),DANE!V24="")),DANE!P24/DANE!Q24,0))</f>
        <v/>
      </c>
      <c r="I20" s="284" t="str">
        <f>IF(C20="","",IF(C20="",0,IF(AND(F20=DANE!$A$30,H20&gt;0),DANE!AB24,)))</f>
        <v/>
      </c>
    </row>
    <row r="21" spans="1:9" x14ac:dyDescent="0.2">
      <c r="A21" s="18" t="str">
        <f t="shared" si="1"/>
        <v/>
      </c>
      <c r="B21" s="261" t="str">
        <f>IF(C21="","",DANE!C25)</f>
        <v/>
      </c>
      <c r="C21" s="295" t="str">
        <f>TABELA_DLA_DZIAŁU_BUDŻETU!C48</f>
        <v/>
      </c>
      <c r="D21" s="295" t="str">
        <f>IF(C21="","",DANE!W25)</f>
        <v/>
      </c>
      <c r="E21" s="295" t="str">
        <f>IF(C21="","",DANE!Y25)</f>
        <v/>
      </c>
      <c r="F21" s="296" t="str">
        <f>TABELA_DLA_DZIAŁU_BUDŻETU!F48</f>
        <v/>
      </c>
      <c r="G21" s="293" t="str">
        <f>DANE!L25</f>
        <v/>
      </c>
      <c r="H21" s="294" t="str">
        <f>IF(C21="","",IF(AND(DANE!L25=DANE!$A$77,DANE!$I$9="",OR(AND(DANE!V25=DANE!$A$63,DANE!F25&gt;4),DANE!V25="")),DANE!P25/DANE!Q25,0))</f>
        <v/>
      </c>
      <c r="I21" s="284" t="str">
        <f>IF(C21="","",IF(C21="",0,IF(AND(F21=DANE!$A$30,H21&gt;0),DANE!AB25,)))</f>
        <v/>
      </c>
    </row>
    <row r="22" spans="1:9" x14ac:dyDescent="0.2">
      <c r="A22" s="18" t="str">
        <f t="shared" si="1"/>
        <v/>
      </c>
      <c r="B22" s="261" t="str">
        <f>IF(C22="","",DANE!C26)</f>
        <v/>
      </c>
      <c r="C22" s="295" t="str">
        <f>TABELA_DLA_DZIAŁU_BUDŻETU!C49</f>
        <v/>
      </c>
      <c r="D22" s="295" t="str">
        <f>IF(C22="","",DANE!W26)</f>
        <v/>
      </c>
      <c r="E22" s="295" t="str">
        <f>IF(C22="","",DANE!Y26)</f>
        <v/>
      </c>
      <c r="F22" s="296" t="str">
        <f>TABELA_DLA_DZIAŁU_BUDŻETU!F49</f>
        <v/>
      </c>
      <c r="G22" s="293" t="str">
        <f>DANE!L26</f>
        <v/>
      </c>
      <c r="H22" s="294" t="str">
        <f>IF(C22="","",IF(AND(DANE!L26=DANE!$A$77,DANE!$I$9="",OR(AND(DANE!V26=DANE!$A$63,DANE!F26&gt;4),DANE!V26="")),DANE!P26/DANE!Q26,0))</f>
        <v/>
      </c>
      <c r="I22" s="284" t="str">
        <f>IF(C22="","",IF(C22="",0,IF(AND(F22=DANE!$A$30,H22&gt;0),DANE!AB26,)))</f>
        <v/>
      </c>
    </row>
    <row r="23" spans="1:9" x14ac:dyDescent="0.2">
      <c r="A23" s="18" t="str">
        <f t="shared" si="1"/>
        <v/>
      </c>
      <c r="B23" s="261" t="str">
        <f>IF(C23="","",DANE!C27)</f>
        <v/>
      </c>
      <c r="C23" s="295" t="str">
        <f>TABELA_DLA_DZIAŁU_BUDŻETU!C50</f>
        <v/>
      </c>
      <c r="D23" s="295" t="str">
        <f>IF(C23="","",DANE!W27)</f>
        <v/>
      </c>
      <c r="E23" s="295" t="str">
        <f>IF(C23="","",DANE!Y27)</f>
        <v/>
      </c>
      <c r="F23" s="296" t="str">
        <f>TABELA_DLA_DZIAŁU_BUDŻETU!F50</f>
        <v/>
      </c>
      <c r="G23" s="293" t="str">
        <f>DANE!L27</f>
        <v/>
      </c>
      <c r="H23" s="294" t="str">
        <f>IF(C23="","",IF(AND(DANE!L27=DANE!$A$77,DANE!$I$9="",OR(AND(DANE!V27=DANE!$A$63,DANE!F27&gt;4),DANE!V27="")),DANE!P27/DANE!Q27,0))</f>
        <v/>
      </c>
      <c r="I23" s="284" t="str">
        <f>IF(C23="","",IF(C23="",0,IF(AND(F23=DANE!$A$30,H23&gt;0),DANE!AB27,)))</f>
        <v/>
      </c>
    </row>
    <row r="24" spans="1:9" x14ac:dyDescent="0.2">
      <c r="A24" s="18" t="str">
        <f t="shared" si="1"/>
        <v/>
      </c>
      <c r="B24" s="261" t="str">
        <f>IF(C24="","",DANE!C28)</f>
        <v/>
      </c>
      <c r="C24" s="295" t="str">
        <f>TABELA_DLA_DZIAŁU_BUDŻETU!C51</f>
        <v/>
      </c>
      <c r="D24" s="295" t="str">
        <f>IF(C24="","",DANE!W28)</f>
        <v/>
      </c>
      <c r="E24" s="295" t="str">
        <f>IF(C24="","",DANE!Y28)</f>
        <v/>
      </c>
      <c r="F24" s="296" t="str">
        <f>TABELA_DLA_DZIAŁU_BUDŻETU!F51</f>
        <v/>
      </c>
      <c r="G24" s="293" t="str">
        <f>DANE!L28</f>
        <v/>
      </c>
      <c r="H24" s="294" t="str">
        <f>IF(C24="","",IF(AND(DANE!L28=DANE!$A$77,DANE!$I$9="",OR(AND(DANE!V28=DANE!$A$63,DANE!F28&gt;4),DANE!V28="")),DANE!P28/DANE!Q28,0))</f>
        <v/>
      </c>
      <c r="I24" s="284" t="str">
        <f>IF(C24="","",IF(C24="",0,IF(AND(F24=DANE!$A$30,H24&gt;0),DANE!AB28,)))</f>
        <v/>
      </c>
    </row>
    <row r="25" spans="1:9" x14ac:dyDescent="0.2">
      <c r="A25" s="18" t="str">
        <f t="shared" si="1"/>
        <v/>
      </c>
      <c r="B25" s="261" t="str">
        <f>IF(C25="","",DANE!C29)</f>
        <v/>
      </c>
      <c r="C25" s="295" t="str">
        <f>TABELA_DLA_DZIAŁU_BUDŻETU!C52</f>
        <v/>
      </c>
      <c r="D25" s="295" t="str">
        <f>IF(C25="","",DANE!W29)</f>
        <v/>
      </c>
      <c r="E25" s="295" t="str">
        <f>IF(C25="","",DANE!Y29)</f>
        <v/>
      </c>
      <c r="F25" s="296" t="str">
        <f>TABELA_DLA_DZIAŁU_BUDŻETU!F52</f>
        <v/>
      </c>
      <c r="G25" s="293" t="str">
        <f>DANE!L29</f>
        <v/>
      </c>
      <c r="H25" s="294" t="str">
        <f>IF(C25="","",IF(AND(DANE!L29=DANE!$A$77,DANE!$I$9="",OR(AND(DANE!V29=DANE!$A$63,DANE!F29&gt;4),DANE!V29="")),DANE!P29/DANE!Q29,0))</f>
        <v/>
      </c>
      <c r="I25" s="284" t="str">
        <f>IF(C25="","",IF(C25="",0,IF(AND(F25=DANE!$A$30,H25&gt;0),DANE!AB29,)))</f>
        <v/>
      </c>
    </row>
    <row r="26" spans="1:9" x14ac:dyDescent="0.2">
      <c r="A26" s="18" t="str">
        <f t="shared" si="1"/>
        <v/>
      </c>
      <c r="B26" s="261" t="str">
        <f>IF(C26="","",DANE!C30)</f>
        <v/>
      </c>
      <c r="C26" s="295" t="str">
        <f>TABELA_DLA_DZIAŁU_BUDŻETU!C53</f>
        <v/>
      </c>
      <c r="D26" s="295" t="str">
        <f>IF(C26="","",DANE!W30)</f>
        <v/>
      </c>
      <c r="E26" s="295" t="str">
        <f>IF(C26="","",DANE!Y30)</f>
        <v/>
      </c>
      <c r="F26" s="296" t="str">
        <f>TABELA_DLA_DZIAŁU_BUDŻETU!F53</f>
        <v/>
      </c>
      <c r="G26" s="293" t="str">
        <f>DANE!L30</f>
        <v/>
      </c>
      <c r="H26" s="294" t="str">
        <f>IF(C26="","",IF(AND(DANE!L30=DANE!$A$77,DANE!$I$9="",OR(AND(DANE!V30=DANE!$A$63,DANE!F30&gt;4),DANE!V30="")),DANE!P30/DANE!Q30,0))</f>
        <v/>
      </c>
      <c r="I26" s="284" t="str">
        <f>IF(C26="","",IF(C26="",0,IF(AND(F26=DANE!$A$30,H26&gt;0),DANE!AB30,)))</f>
        <v/>
      </c>
    </row>
    <row r="27" spans="1:9" x14ac:dyDescent="0.2">
      <c r="A27" s="18" t="str">
        <f t="shared" si="1"/>
        <v/>
      </c>
      <c r="B27" s="261" t="str">
        <f>IF(C27="","",DANE!C31)</f>
        <v/>
      </c>
      <c r="C27" s="295" t="str">
        <f>TABELA_DLA_DZIAŁU_BUDŻETU!C54</f>
        <v/>
      </c>
      <c r="D27" s="295" t="str">
        <f>IF(C27="","",DANE!W31)</f>
        <v/>
      </c>
      <c r="E27" s="295" t="str">
        <f>IF(C27="","",DANE!Y31)</f>
        <v/>
      </c>
      <c r="F27" s="296" t="str">
        <f>TABELA_DLA_DZIAŁU_BUDŻETU!F54</f>
        <v/>
      </c>
      <c r="G27" s="293" t="str">
        <f>DANE!L31</f>
        <v/>
      </c>
      <c r="H27" s="294" t="str">
        <f>IF(C27="","",IF(AND(DANE!L31=DANE!$A$77,DANE!$I$9="",OR(AND(DANE!V31=DANE!$A$63,DANE!F31&gt;4),DANE!V31="")),DANE!P31/DANE!Q31,0))</f>
        <v/>
      </c>
      <c r="I27" s="284" t="str">
        <f>IF(C27="","",IF(C27="",0,IF(AND(F27=DANE!$A$30,H27&gt;0),DANE!AB31,)))</f>
        <v/>
      </c>
    </row>
    <row r="28" spans="1:9" x14ac:dyDescent="0.2">
      <c r="A28" s="18" t="str">
        <f t="shared" si="1"/>
        <v/>
      </c>
      <c r="B28" s="261" t="str">
        <f>IF(C28="","",DANE!C32)</f>
        <v/>
      </c>
      <c r="C28" s="295" t="str">
        <f>TABELA_DLA_DZIAŁU_BUDŻETU!C55</f>
        <v/>
      </c>
      <c r="D28" s="295" t="str">
        <f>IF(C28="","",DANE!W32)</f>
        <v/>
      </c>
      <c r="E28" s="295" t="str">
        <f>IF(C28="","",DANE!Y32)</f>
        <v/>
      </c>
      <c r="F28" s="296" t="str">
        <f>TABELA_DLA_DZIAŁU_BUDŻETU!F55</f>
        <v/>
      </c>
      <c r="G28" s="293" t="str">
        <f>DANE!L32</f>
        <v/>
      </c>
      <c r="H28" s="294" t="str">
        <f>IF(C28="","",IF(AND(DANE!L32=DANE!$A$77,DANE!$I$9="",OR(AND(DANE!V32=DANE!$A$63,DANE!F32&gt;4),DANE!V32="")),DANE!P32/DANE!Q32,0))</f>
        <v/>
      </c>
      <c r="I28" s="284" t="str">
        <f>IF(C28="","",IF(C28="",0,IF(AND(F28=DANE!$A$30,H28&gt;0),DANE!AB32,)))</f>
        <v/>
      </c>
    </row>
    <row r="29" spans="1:9" x14ac:dyDescent="0.2">
      <c r="A29" s="18" t="str">
        <f t="shared" si="1"/>
        <v/>
      </c>
      <c r="B29" s="261" t="str">
        <f>IF(C29="","",DANE!C33)</f>
        <v/>
      </c>
      <c r="C29" s="295" t="str">
        <f>TABELA_DLA_DZIAŁU_BUDŻETU!C56</f>
        <v/>
      </c>
      <c r="D29" s="295" t="str">
        <f>IF(C29="","",DANE!W33)</f>
        <v/>
      </c>
      <c r="E29" s="295" t="str">
        <f>IF(C29="","",DANE!Y33)</f>
        <v/>
      </c>
      <c r="F29" s="296" t="str">
        <f>TABELA_DLA_DZIAŁU_BUDŻETU!F56</f>
        <v/>
      </c>
      <c r="G29" s="293" t="str">
        <f>DANE!L33</f>
        <v/>
      </c>
      <c r="H29" s="294" t="str">
        <f>IF(C29="","",IF(AND(DANE!L33=DANE!$A$77,DANE!$I$9="",OR(AND(DANE!V33=DANE!$A$63,DANE!F33&gt;4),DANE!V33="")),DANE!P33/DANE!Q33,0))</f>
        <v/>
      </c>
      <c r="I29" s="284" t="str">
        <f>IF(C29="","",IF(C29="",0,IF(AND(F29=DANE!$A$30,H29&gt;0),DANE!AB33,)))</f>
        <v/>
      </c>
    </row>
    <row r="30" spans="1:9" x14ac:dyDescent="0.2">
      <c r="A30" s="18" t="str">
        <f t="shared" si="1"/>
        <v/>
      </c>
      <c r="B30" s="261" t="str">
        <f>IF(C30="","",DANE!C34)</f>
        <v/>
      </c>
      <c r="C30" s="295" t="str">
        <f>TABELA_DLA_DZIAŁU_BUDŻETU!C57</f>
        <v/>
      </c>
      <c r="D30" s="295" t="str">
        <f>IF(C30="","",DANE!W34)</f>
        <v/>
      </c>
      <c r="E30" s="295" t="str">
        <f>IF(C30="","",DANE!Y34)</f>
        <v/>
      </c>
      <c r="F30" s="296" t="str">
        <f>TABELA_DLA_DZIAŁU_BUDŻETU!F57</f>
        <v/>
      </c>
      <c r="G30" s="293" t="str">
        <f>DANE!L34</f>
        <v/>
      </c>
      <c r="H30" s="294" t="str">
        <f>IF(C30="","",IF(AND(DANE!L34=DANE!$A$77,DANE!$I$9="",OR(AND(DANE!V34=DANE!$A$63,DANE!F34&gt;4),DANE!V34="")),DANE!P34/DANE!Q34,0))</f>
        <v/>
      </c>
      <c r="I30" s="284" t="str">
        <f>IF(C30="","",IF(C30="",0,IF(AND(F30=DANE!$A$30,H30&gt;0),DANE!AB34,)))</f>
        <v/>
      </c>
    </row>
    <row r="31" spans="1:9" x14ac:dyDescent="0.2">
      <c r="A31" s="18" t="str">
        <f t="shared" si="1"/>
        <v/>
      </c>
      <c r="B31" s="261" t="str">
        <f>IF(C31="","",DANE!C35)</f>
        <v/>
      </c>
      <c r="C31" s="295" t="str">
        <f>TABELA_DLA_DZIAŁU_BUDŻETU!C58</f>
        <v/>
      </c>
      <c r="D31" s="295" t="str">
        <f>IF(C31="","",DANE!W35)</f>
        <v/>
      </c>
      <c r="E31" s="295" t="str">
        <f>IF(C31="","",DANE!Y35)</f>
        <v/>
      </c>
      <c r="F31" s="296" t="str">
        <f>TABELA_DLA_DZIAŁU_BUDŻETU!F58</f>
        <v/>
      </c>
      <c r="G31" s="293" t="str">
        <f>DANE!L35</f>
        <v/>
      </c>
      <c r="H31" s="294" t="str">
        <f>IF(C31="","",IF(AND(DANE!L35=DANE!$A$77,DANE!$I$9="",OR(AND(DANE!V35=DANE!$A$63,DANE!F35&gt;4),DANE!V35="")),DANE!P35/DANE!Q35,0))</f>
        <v/>
      </c>
      <c r="I31" s="284" t="str">
        <f>IF(C31="","",IF(C31="",0,IF(AND(F31=DANE!$A$30,H31&gt;0),DANE!AB35,)))</f>
        <v/>
      </c>
    </row>
    <row r="32" spans="1:9" x14ac:dyDescent="0.2">
      <c r="A32" s="18" t="str">
        <f t="shared" si="1"/>
        <v/>
      </c>
      <c r="B32" s="261" t="str">
        <f>IF(C32="","",DANE!C36)</f>
        <v/>
      </c>
      <c r="C32" s="295" t="str">
        <f>TABELA_DLA_DZIAŁU_BUDŻETU!C59</f>
        <v/>
      </c>
      <c r="D32" s="295" t="str">
        <f>IF(C32="","",DANE!W36)</f>
        <v/>
      </c>
      <c r="E32" s="295" t="str">
        <f>IF(C32="","",DANE!Y36)</f>
        <v/>
      </c>
      <c r="F32" s="296" t="str">
        <f>TABELA_DLA_DZIAŁU_BUDŻETU!F59</f>
        <v/>
      </c>
      <c r="G32" s="293" t="str">
        <f>DANE!L36</f>
        <v/>
      </c>
      <c r="H32" s="294" t="str">
        <f>IF(C32="","",IF(AND(DANE!L36=DANE!$A$77,DANE!$I$9="",OR(AND(DANE!V36=DANE!$A$63,DANE!F36&gt;4),DANE!V36="")),DANE!P36/DANE!Q36,0))</f>
        <v/>
      </c>
      <c r="I32" s="284" t="str">
        <f>IF(C32="","",IF(C32="",0,IF(AND(F32=DANE!$A$30,H32&gt;0),DANE!AB36,)))</f>
        <v/>
      </c>
    </row>
    <row r="33" spans="1:9" x14ac:dyDescent="0.2">
      <c r="A33" s="18" t="str">
        <f t="shared" si="1"/>
        <v/>
      </c>
      <c r="B33" s="261" t="str">
        <f>IF(C33="","",DANE!C37)</f>
        <v/>
      </c>
      <c r="C33" s="295" t="str">
        <f>TABELA_DLA_DZIAŁU_BUDŻETU!C60</f>
        <v/>
      </c>
      <c r="D33" s="295" t="str">
        <f>IF(C33="","",DANE!W37)</f>
        <v/>
      </c>
      <c r="E33" s="295" t="str">
        <f>IF(C33="","",DANE!Y37)</f>
        <v/>
      </c>
      <c r="F33" s="296" t="str">
        <f>TABELA_DLA_DZIAŁU_BUDŻETU!F60</f>
        <v/>
      </c>
      <c r="G33" s="293" t="str">
        <f>DANE!L37</f>
        <v/>
      </c>
      <c r="H33" s="294" t="str">
        <f>IF(C33="","",IF(AND(DANE!L37=DANE!$A$77,DANE!$I$9="",OR(AND(DANE!V37=DANE!$A$63,DANE!F37&gt;4),DANE!V37="")),DANE!P37/DANE!Q37,0))</f>
        <v/>
      </c>
      <c r="I33" s="284" t="str">
        <f>IF(C33="","",IF(C33="",0,IF(AND(F33=DANE!$A$30,H33&gt;0),DANE!AB37,)))</f>
        <v/>
      </c>
    </row>
    <row r="34" spans="1:9" x14ac:dyDescent="0.2">
      <c r="A34" s="18" t="str">
        <f t="shared" si="1"/>
        <v/>
      </c>
      <c r="B34" s="261" t="str">
        <f>IF(C34="","",DANE!C38)</f>
        <v/>
      </c>
      <c r="C34" s="295" t="str">
        <f>TABELA_DLA_DZIAŁU_BUDŻETU!C61</f>
        <v/>
      </c>
      <c r="D34" s="295" t="str">
        <f>IF(C34="","",DANE!W38)</f>
        <v/>
      </c>
      <c r="E34" s="295" t="str">
        <f>IF(C34="","",DANE!Y38)</f>
        <v/>
      </c>
      <c r="F34" s="296" t="str">
        <f>TABELA_DLA_DZIAŁU_BUDŻETU!F61</f>
        <v/>
      </c>
      <c r="G34" s="293" t="str">
        <f>DANE!L38</f>
        <v/>
      </c>
      <c r="H34" s="294" t="str">
        <f>IF(C34="","",IF(AND(DANE!L38=DANE!$A$77,DANE!$I$9="",OR(AND(DANE!V38=DANE!$A$63,DANE!F38&gt;4),DANE!V38="")),DANE!P38/DANE!Q38,0))</f>
        <v/>
      </c>
      <c r="I34" s="284" t="str">
        <f>IF(C34="","",IF(C34="",0,IF(AND(F34=DANE!$A$30,H34&gt;0),DANE!AB38,)))</f>
        <v/>
      </c>
    </row>
    <row r="35" spans="1:9" x14ac:dyDescent="0.2">
      <c r="A35" s="18" t="str">
        <f t="shared" si="1"/>
        <v/>
      </c>
      <c r="B35" s="261" t="str">
        <f>IF(C35="","",DANE!C39)</f>
        <v/>
      </c>
      <c r="C35" s="295" t="str">
        <f>TABELA_DLA_DZIAŁU_BUDŻETU!C62</f>
        <v/>
      </c>
      <c r="D35" s="295" t="str">
        <f>IF(C35="","",DANE!W39)</f>
        <v/>
      </c>
      <c r="E35" s="295" t="str">
        <f>IF(C35="","",DANE!Y39)</f>
        <v/>
      </c>
      <c r="F35" s="296" t="str">
        <f>TABELA_DLA_DZIAŁU_BUDŻETU!F62</f>
        <v/>
      </c>
      <c r="G35" s="293" t="str">
        <f>DANE!L39</f>
        <v/>
      </c>
      <c r="H35" s="294" t="str">
        <f>IF(C35="","",IF(AND(DANE!L39=DANE!$A$77,DANE!$I$9="",OR(AND(DANE!V39=DANE!$A$63,DANE!F39&gt;4),DANE!V39="")),DANE!P39/DANE!Q39,0))</f>
        <v/>
      </c>
      <c r="I35" s="284" t="str">
        <f>IF(C35="","",IF(C35="",0,IF(AND(F35=DANE!$A$30,H35&gt;0),DANE!AB39,)))</f>
        <v/>
      </c>
    </row>
    <row r="36" spans="1:9" x14ac:dyDescent="0.2">
      <c r="A36" s="18" t="str">
        <f t="shared" si="1"/>
        <v/>
      </c>
      <c r="B36" s="261" t="str">
        <f>IF(C36="","",DANE!C40)</f>
        <v/>
      </c>
      <c r="C36" s="295" t="str">
        <f>TABELA_DLA_DZIAŁU_BUDŻETU!C63</f>
        <v/>
      </c>
      <c r="D36" s="295" t="str">
        <f>IF(C36="","",DANE!W40)</f>
        <v/>
      </c>
      <c r="E36" s="295" t="str">
        <f>IF(C36="","",DANE!Y40)</f>
        <v/>
      </c>
      <c r="F36" s="296" t="str">
        <f>TABELA_DLA_DZIAŁU_BUDŻETU!F63</f>
        <v/>
      </c>
      <c r="G36" s="293" t="str">
        <f>DANE!L40</f>
        <v/>
      </c>
      <c r="H36" s="294" t="str">
        <f>IF(C36="","",IF(AND(DANE!L40=DANE!$A$77,DANE!$I$9="",OR(AND(DANE!V40=DANE!$A$63,DANE!F40&gt;4),DANE!V40="")),DANE!P40/DANE!Q40,0))</f>
        <v/>
      </c>
      <c r="I36" s="284" t="str">
        <f>IF(C36="","",IF(C36="",0,IF(AND(F36=DANE!$A$30,H36&gt;0),DANE!AB40,)))</f>
        <v/>
      </c>
    </row>
    <row r="37" spans="1:9" x14ac:dyDescent="0.2">
      <c r="A37" s="18" t="str">
        <f t="shared" si="1"/>
        <v/>
      </c>
      <c r="B37" s="261" t="str">
        <f>IF(C37="","",DANE!C41)</f>
        <v/>
      </c>
      <c r="C37" s="295" t="str">
        <f>TABELA_DLA_DZIAŁU_BUDŻETU!C64</f>
        <v/>
      </c>
      <c r="D37" s="295" t="str">
        <f>IF(C37="","",DANE!W41)</f>
        <v/>
      </c>
      <c r="E37" s="295" t="str">
        <f>IF(C37="","",DANE!Y41)</f>
        <v/>
      </c>
      <c r="F37" s="296" t="str">
        <f>TABELA_DLA_DZIAŁU_BUDŻETU!F64</f>
        <v/>
      </c>
      <c r="G37" s="293" t="str">
        <f>DANE!L41</f>
        <v/>
      </c>
      <c r="H37" s="294" t="str">
        <f>IF(C37="","",IF(AND(DANE!L41=DANE!$A$77,DANE!$I$9="",OR(AND(DANE!V41=DANE!$A$63,DANE!F41&gt;4),DANE!V41="")),DANE!P41/DANE!Q41,0))</f>
        <v/>
      </c>
      <c r="I37" s="284" t="str">
        <f>IF(C37="","",IF(C37="",0,IF(AND(F37=DANE!$A$30,H37&gt;0),DANE!AB41,)))</f>
        <v/>
      </c>
    </row>
    <row r="38" spans="1:9" x14ac:dyDescent="0.2">
      <c r="A38" s="18" t="str">
        <f t="shared" si="1"/>
        <v/>
      </c>
      <c r="B38" s="261" t="str">
        <f>IF(C38="","",DANE!C42)</f>
        <v/>
      </c>
      <c r="C38" s="295" t="str">
        <f>TABELA_DLA_DZIAŁU_BUDŻETU!C65</f>
        <v/>
      </c>
      <c r="D38" s="295" t="str">
        <f>IF(C38="","",DANE!W42)</f>
        <v/>
      </c>
      <c r="E38" s="295" t="str">
        <f>IF(C38="","",DANE!Y42)</f>
        <v/>
      </c>
      <c r="F38" s="296" t="str">
        <f>TABELA_DLA_DZIAŁU_BUDŻETU!F65</f>
        <v/>
      </c>
      <c r="G38" s="293" t="str">
        <f>DANE!L42</f>
        <v/>
      </c>
      <c r="H38" s="294" t="str">
        <f>IF(C38="","",IF(AND(DANE!L42=DANE!$A$77,DANE!$I$9="",OR(AND(DANE!V42=DANE!$A$63,DANE!F42&gt;4),DANE!V42="")),DANE!P42/DANE!Q42,0))</f>
        <v/>
      </c>
      <c r="I38" s="284" t="str">
        <f>IF(C38="","",IF(C38="",0,IF(AND(F38=DANE!$A$30,H38&gt;0),DANE!AB42,)))</f>
        <v/>
      </c>
    </row>
    <row r="39" spans="1:9" x14ac:dyDescent="0.2">
      <c r="A39" s="18" t="str">
        <f t="shared" si="1"/>
        <v/>
      </c>
      <c r="B39" s="261" t="str">
        <f>IF(C39="","",DANE!C43)</f>
        <v/>
      </c>
      <c r="C39" s="295" t="str">
        <f>TABELA_DLA_DZIAŁU_BUDŻETU!C66</f>
        <v/>
      </c>
      <c r="D39" s="295" t="str">
        <f>IF(C39="","",DANE!W43)</f>
        <v/>
      </c>
      <c r="E39" s="295" t="str">
        <f>IF(C39="","",DANE!Y43)</f>
        <v/>
      </c>
      <c r="F39" s="296" t="str">
        <f>TABELA_DLA_DZIAŁU_BUDŻETU!F66</f>
        <v/>
      </c>
      <c r="G39" s="293" t="str">
        <f>DANE!L43</f>
        <v/>
      </c>
      <c r="H39" s="294" t="str">
        <f>IF(C39="","",IF(AND(DANE!L43=DANE!$A$77,DANE!$I$9="",OR(AND(DANE!V43=DANE!$A$63,DANE!F43&gt;4),DANE!V43="")),DANE!P43/DANE!Q43,0))</f>
        <v/>
      </c>
      <c r="I39" s="284" t="str">
        <f>IF(C39="","",IF(C39="",0,IF(AND(F39=DANE!$A$30,H39&gt;0),DANE!AB43,)))</f>
        <v/>
      </c>
    </row>
    <row r="40" spans="1:9" x14ac:dyDescent="0.2">
      <c r="A40" s="18" t="str">
        <f t="shared" si="1"/>
        <v/>
      </c>
      <c r="B40" s="261" t="str">
        <f>IF(C40="","",DANE!C44)</f>
        <v/>
      </c>
      <c r="C40" s="295" t="str">
        <f>TABELA_DLA_DZIAŁU_BUDŻETU!C67</f>
        <v/>
      </c>
      <c r="D40" s="295" t="str">
        <f>IF(C40="","",DANE!W44)</f>
        <v/>
      </c>
      <c r="E40" s="295" t="str">
        <f>IF(C40="","",DANE!Y44)</f>
        <v/>
      </c>
      <c r="F40" s="296" t="str">
        <f>TABELA_DLA_DZIAŁU_BUDŻETU!F67</f>
        <v/>
      </c>
      <c r="G40" s="293" t="str">
        <f>DANE!L44</f>
        <v/>
      </c>
      <c r="H40" s="294" t="str">
        <f>IF(C40="","",IF(AND(DANE!L44=DANE!$A$77,DANE!$I$9="",OR(AND(DANE!V44=DANE!$A$63,DANE!F44&gt;4),DANE!V44="")),DANE!P44/DANE!Q44,0))</f>
        <v/>
      </c>
      <c r="I40" s="284" t="str">
        <f>IF(C40="","",IF(C40="",0,IF(AND(F40=DANE!$A$30,H40&gt;0),DANE!AB44,)))</f>
        <v/>
      </c>
    </row>
    <row r="41" spans="1:9" x14ac:dyDescent="0.2">
      <c r="A41" s="18" t="str">
        <f t="shared" si="1"/>
        <v/>
      </c>
      <c r="B41" s="261" t="str">
        <f>IF(C41="","",DANE!C45)</f>
        <v/>
      </c>
      <c r="C41" s="295" t="str">
        <f>TABELA_DLA_DZIAŁU_BUDŻETU!C68</f>
        <v/>
      </c>
      <c r="D41" s="295" t="str">
        <f>IF(C41="","",DANE!W45)</f>
        <v/>
      </c>
      <c r="E41" s="295" t="str">
        <f>IF(C41="","",DANE!Y45)</f>
        <v/>
      </c>
      <c r="F41" s="296" t="str">
        <f>TABELA_DLA_DZIAŁU_BUDŻETU!F68</f>
        <v/>
      </c>
      <c r="G41" s="293" t="str">
        <f>DANE!L45</f>
        <v/>
      </c>
      <c r="H41" s="294" t="str">
        <f>IF(C41="","",IF(AND(DANE!L45=DANE!$A$77,DANE!$I$9="",OR(AND(DANE!V45=DANE!$A$63,DANE!F45&gt;4),DANE!V45="")),DANE!P45/DANE!Q45,0))</f>
        <v/>
      </c>
      <c r="I41" s="284" t="str">
        <f>IF(C41="","",IF(C41="",0,IF(AND(F41=DANE!$A$30,H41&gt;0),DANE!AB45,)))</f>
        <v/>
      </c>
    </row>
    <row r="42" spans="1:9" x14ac:dyDescent="0.2">
      <c r="A42" s="18" t="str">
        <f t="shared" si="1"/>
        <v/>
      </c>
      <c r="B42" s="261" t="str">
        <f>IF(C42="","",DANE!C46)</f>
        <v/>
      </c>
      <c r="C42" s="295" t="str">
        <f>TABELA_DLA_DZIAŁU_BUDŻETU!C69</f>
        <v/>
      </c>
      <c r="D42" s="295" t="str">
        <f>IF(C42="","",DANE!W46)</f>
        <v/>
      </c>
      <c r="E42" s="295" t="str">
        <f>IF(C42="","",DANE!Y46)</f>
        <v/>
      </c>
      <c r="F42" s="296" t="str">
        <f>TABELA_DLA_DZIAŁU_BUDŻETU!F69</f>
        <v/>
      </c>
      <c r="G42" s="293" t="str">
        <f>DANE!L46</f>
        <v/>
      </c>
      <c r="H42" s="294" t="str">
        <f>IF(C42="","",IF(AND(DANE!L46=DANE!$A$77,DANE!$I$9="",OR(AND(DANE!V46=DANE!$A$63,DANE!F46&gt;4),DANE!V46="")),DANE!P46/DANE!Q46,0))</f>
        <v/>
      </c>
      <c r="I42" s="284" t="str">
        <f>IF(C42="","",IF(C42="",0,IF(AND(F42=DANE!$A$30,H42&gt;0),DANE!AB46,)))</f>
        <v/>
      </c>
    </row>
    <row r="43" spans="1:9" x14ac:dyDescent="0.2">
      <c r="A43" s="18" t="str">
        <f t="shared" si="1"/>
        <v/>
      </c>
      <c r="B43" s="261" t="str">
        <f>IF(C43="","",DANE!C47)</f>
        <v/>
      </c>
      <c r="C43" s="295" t="str">
        <f>TABELA_DLA_DZIAŁU_BUDŻETU!C70</f>
        <v/>
      </c>
      <c r="D43" s="295" t="str">
        <f>IF(C43="","",DANE!W47)</f>
        <v/>
      </c>
      <c r="E43" s="295" t="str">
        <f>IF(C43="","",DANE!Y47)</f>
        <v/>
      </c>
      <c r="F43" s="296" t="str">
        <f>TABELA_DLA_DZIAŁU_BUDŻETU!F70</f>
        <v/>
      </c>
      <c r="G43" s="293" t="str">
        <f>DANE!L47</f>
        <v/>
      </c>
      <c r="H43" s="294" t="str">
        <f>IF(C43="","",IF(AND(DANE!L47=DANE!$A$77,DANE!$I$9="",OR(AND(DANE!V47=DANE!$A$63,DANE!F47&gt;4),DANE!V47="")),DANE!P47/DANE!Q47,0))</f>
        <v/>
      </c>
      <c r="I43" s="284" t="str">
        <f>IF(C43="","",IF(C43="",0,IF(AND(F43=DANE!$A$30,H43&gt;0),DANE!AB47,)))</f>
        <v/>
      </c>
    </row>
    <row r="44" spans="1:9" x14ac:dyDescent="0.2">
      <c r="A44" s="18" t="str">
        <f t="shared" si="1"/>
        <v/>
      </c>
      <c r="B44" s="261" t="str">
        <f>IF(C44="","",DANE!C48)</f>
        <v/>
      </c>
      <c r="C44" s="295" t="str">
        <f>TABELA_DLA_DZIAŁU_BUDŻETU!C71</f>
        <v/>
      </c>
      <c r="D44" s="295" t="str">
        <f>IF(C44="","",DANE!W48)</f>
        <v/>
      </c>
      <c r="E44" s="295" t="str">
        <f>IF(C44="","",DANE!Y48)</f>
        <v/>
      </c>
      <c r="F44" s="296" t="str">
        <f>TABELA_DLA_DZIAŁU_BUDŻETU!F71</f>
        <v/>
      </c>
      <c r="G44" s="293" t="str">
        <f>DANE!L48</f>
        <v/>
      </c>
      <c r="H44" s="294" t="str">
        <f>IF(C44="","",IF(AND(DANE!L48=DANE!$A$77,DANE!$I$9="",OR(AND(DANE!V48=DANE!$A$63,DANE!F48&gt;4),DANE!V48="")),DANE!P48/DANE!Q48,0))</f>
        <v/>
      </c>
      <c r="I44" s="284" t="str">
        <f>IF(C44="","",IF(C44="",0,IF(AND(F44=DANE!$A$30,H44&gt;0),DANE!AB48,)))</f>
        <v/>
      </c>
    </row>
    <row r="45" spans="1:9" x14ac:dyDescent="0.2">
      <c r="A45" s="18" t="str">
        <f t="shared" si="1"/>
        <v/>
      </c>
      <c r="B45" s="261" t="str">
        <f>IF(C45="","",DANE!C49)</f>
        <v/>
      </c>
      <c r="C45" s="295" t="str">
        <f>TABELA_DLA_DZIAŁU_BUDŻETU!C72</f>
        <v/>
      </c>
      <c r="D45" s="295" t="str">
        <f>IF(C45="","",DANE!W49)</f>
        <v/>
      </c>
      <c r="E45" s="295" t="str">
        <f>IF(C45="","",DANE!Y49)</f>
        <v/>
      </c>
      <c r="F45" s="296" t="str">
        <f>TABELA_DLA_DZIAŁU_BUDŻETU!F72</f>
        <v/>
      </c>
      <c r="G45" s="293" t="str">
        <f>DANE!L49</f>
        <v/>
      </c>
      <c r="H45" s="294" t="str">
        <f>IF(C45="","",IF(AND(DANE!L49=DANE!$A$77,DANE!$I$9="",OR(AND(DANE!V49=DANE!$A$63,DANE!F49&gt;4),DANE!V49="")),DANE!P49/DANE!Q49,0))</f>
        <v/>
      </c>
      <c r="I45" s="284" t="str">
        <f>IF(C45="","",IF(C45="",0,IF(AND(F45=DANE!$A$30,H45&gt;0),DANE!AB49,)))</f>
        <v/>
      </c>
    </row>
    <row r="46" spans="1:9" x14ac:dyDescent="0.2">
      <c r="A46" s="18" t="str">
        <f t="shared" si="1"/>
        <v/>
      </c>
      <c r="B46" s="261" t="str">
        <f>IF(C46="","",DANE!C50)</f>
        <v/>
      </c>
      <c r="C46" s="295" t="str">
        <f>TABELA_DLA_DZIAŁU_BUDŻETU!C73</f>
        <v/>
      </c>
      <c r="D46" s="295" t="str">
        <f>IF(C46="","",DANE!W50)</f>
        <v/>
      </c>
      <c r="E46" s="295" t="str">
        <f>IF(C46="","",DANE!Y50)</f>
        <v/>
      </c>
      <c r="F46" s="296" t="str">
        <f>TABELA_DLA_DZIAŁU_BUDŻETU!F73</f>
        <v/>
      </c>
      <c r="G46" s="293" t="str">
        <f>DANE!L50</f>
        <v/>
      </c>
      <c r="H46" s="294" t="str">
        <f>IF(C46="","",IF(AND(DANE!L50=DANE!$A$77,DANE!$I$9="",OR(AND(DANE!V50=DANE!$A$63,DANE!F50&gt;4),DANE!V50="")),DANE!P50/DANE!Q50,0))</f>
        <v/>
      </c>
      <c r="I46" s="284" t="str">
        <f>IF(C46="","",IF(C46="",0,IF(AND(F46=DANE!$A$30,H46&gt;0),DANE!AB50,)))</f>
        <v/>
      </c>
    </row>
    <row r="47" spans="1:9" x14ac:dyDescent="0.2">
      <c r="A47" s="18" t="str">
        <f t="shared" si="1"/>
        <v/>
      </c>
      <c r="B47" s="261" t="str">
        <f>IF(C47="","",DANE!C51)</f>
        <v/>
      </c>
      <c r="C47" s="295" t="str">
        <f>TABELA_DLA_DZIAŁU_BUDŻETU!C74</f>
        <v/>
      </c>
      <c r="D47" s="295" t="str">
        <f>IF(C47="","",DANE!W51)</f>
        <v/>
      </c>
      <c r="E47" s="295" t="str">
        <f>IF(C47="","",DANE!Y51)</f>
        <v/>
      </c>
      <c r="F47" s="296" t="str">
        <f>TABELA_DLA_DZIAŁU_BUDŻETU!F74</f>
        <v/>
      </c>
      <c r="G47" s="293" t="str">
        <f>DANE!L51</f>
        <v/>
      </c>
      <c r="H47" s="294" t="str">
        <f>IF(C47="","",IF(AND(DANE!L51=DANE!$A$77,DANE!$I$9="",OR(AND(DANE!V51=DANE!$A$63,DANE!F51&gt;4),DANE!V51="")),DANE!P51/DANE!Q51,0))</f>
        <v/>
      </c>
      <c r="I47" s="284" t="str">
        <f>IF(C47="","",IF(C47="",0,IF(AND(F47=DANE!$A$30,H47&gt;0),DANE!AB51,)))</f>
        <v/>
      </c>
    </row>
    <row r="48" spans="1:9" x14ac:dyDescent="0.2">
      <c r="A48" s="18" t="str">
        <f t="shared" si="1"/>
        <v/>
      </c>
      <c r="B48" s="261" t="str">
        <f>IF(C48="","",DANE!C52)</f>
        <v/>
      </c>
      <c r="C48" s="295" t="str">
        <f>TABELA_DLA_DZIAŁU_BUDŻETU!C75</f>
        <v/>
      </c>
      <c r="D48" s="295" t="str">
        <f>IF(C48="","",DANE!W52)</f>
        <v/>
      </c>
      <c r="E48" s="295" t="str">
        <f>IF(C48="","",DANE!Y52)</f>
        <v/>
      </c>
      <c r="F48" s="296" t="str">
        <f>TABELA_DLA_DZIAŁU_BUDŻETU!F75</f>
        <v/>
      </c>
      <c r="G48" s="293" t="str">
        <f>DANE!L52</f>
        <v/>
      </c>
      <c r="H48" s="294" t="str">
        <f>IF(C48="","",IF(AND(DANE!L52=DANE!$A$77,DANE!$I$9="",OR(AND(DANE!V52=DANE!$A$63,DANE!F52&gt;4),DANE!V52="")),DANE!P52/DANE!Q52,0))</f>
        <v/>
      </c>
      <c r="I48" s="284" t="str">
        <f>IF(C48="","",IF(C48="",0,IF(AND(F48=DANE!$A$30,H48&gt;0),DANE!AB52,)))</f>
        <v/>
      </c>
    </row>
    <row r="49" spans="1:9" x14ac:dyDescent="0.2">
      <c r="A49" s="18" t="str">
        <f t="shared" si="1"/>
        <v/>
      </c>
      <c r="B49" s="261" t="str">
        <f>IF(C49="","",DANE!C53)</f>
        <v/>
      </c>
      <c r="C49" s="295" t="str">
        <f>TABELA_DLA_DZIAŁU_BUDŻETU!C76</f>
        <v/>
      </c>
      <c r="D49" s="295" t="str">
        <f>IF(C49="","",DANE!W53)</f>
        <v/>
      </c>
      <c r="E49" s="295" t="str">
        <f>IF(C49="","",DANE!Y53)</f>
        <v/>
      </c>
      <c r="F49" s="296" t="str">
        <f>TABELA_DLA_DZIAŁU_BUDŻETU!F76</f>
        <v/>
      </c>
      <c r="G49" s="293" t="str">
        <f>DANE!L53</f>
        <v/>
      </c>
      <c r="H49" s="294" t="str">
        <f>IF(C49="","",IF(AND(DANE!L53=DANE!$A$77,DANE!$I$9="",OR(AND(DANE!V53=DANE!$A$63,DANE!F53&gt;4),DANE!V53="")),DANE!P53/DANE!Q53,0))</f>
        <v/>
      </c>
      <c r="I49" s="284" t="str">
        <f>IF(C49="","",IF(C49="",0,IF(AND(F49=DANE!$A$30,H49&gt;0),DANE!AB53,)))</f>
        <v/>
      </c>
    </row>
    <row r="50" spans="1:9" x14ac:dyDescent="0.2">
      <c r="A50" s="18" t="str">
        <f t="shared" si="1"/>
        <v/>
      </c>
      <c r="B50" s="261" t="str">
        <f>IF(C50="","",DANE!C54)</f>
        <v/>
      </c>
      <c r="C50" s="295" t="str">
        <f>TABELA_DLA_DZIAŁU_BUDŻETU!C77</f>
        <v/>
      </c>
      <c r="D50" s="295" t="str">
        <f>IF(C50="","",DANE!W54)</f>
        <v/>
      </c>
      <c r="E50" s="295" t="str">
        <f>IF(C50="","",DANE!Y54)</f>
        <v/>
      </c>
      <c r="F50" s="296" t="str">
        <f>TABELA_DLA_DZIAŁU_BUDŻETU!F77</f>
        <v/>
      </c>
      <c r="G50" s="293" t="str">
        <f>DANE!L54</f>
        <v/>
      </c>
      <c r="H50" s="294" t="str">
        <f>IF(C50="","",IF(AND(DANE!L54=DANE!$A$77,DANE!$I$9="",OR(AND(DANE!V54=DANE!$A$63,DANE!F54&gt;4),DANE!V54="")),DANE!P54/DANE!Q54,0))</f>
        <v/>
      </c>
      <c r="I50" s="284" t="str">
        <f>IF(C50="","",IF(C50="",0,IF(AND(F50=DANE!$A$30,H50&gt;0),DANE!AB54,)))</f>
        <v/>
      </c>
    </row>
    <row r="51" spans="1:9" x14ac:dyDescent="0.2">
      <c r="A51" s="18" t="str">
        <f t="shared" si="1"/>
        <v/>
      </c>
      <c r="B51" s="261" t="str">
        <f>IF(C51="","",DANE!C55)</f>
        <v/>
      </c>
      <c r="C51" s="295" t="str">
        <f>TABELA_DLA_DZIAŁU_BUDŻETU!C78</f>
        <v/>
      </c>
      <c r="D51" s="295" t="str">
        <f>IF(C51="","",DANE!W55)</f>
        <v/>
      </c>
      <c r="E51" s="295" t="str">
        <f>IF(C51="","",DANE!Y55)</f>
        <v/>
      </c>
      <c r="F51" s="296" t="str">
        <f>TABELA_DLA_DZIAŁU_BUDŻETU!F78</f>
        <v/>
      </c>
      <c r="G51" s="293" t="str">
        <f>DANE!L55</f>
        <v/>
      </c>
      <c r="H51" s="294" t="str">
        <f>IF(C51="","",IF(AND(DANE!L55=DANE!$A$77,DANE!$I$9="",OR(AND(DANE!V55=DANE!$A$63,DANE!F55&gt;4),DANE!V55="")),DANE!P55/DANE!Q55,0))</f>
        <v/>
      </c>
      <c r="I51" s="284" t="str">
        <f>IF(C51="","",IF(C51="",0,IF(AND(F51=DANE!$A$30,H51&gt;0),DANE!AB55,)))</f>
        <v/>
      </c>
    </row>
    <row r="52" spans="1:9" x14ac:dyDescent="0.2">
      <c r="A52" s="18" t="str">
        <f t="shared" si="1"/>
        <v/>
      </c>
      <c r="B52" s="261" t="str">
        <f>IF(C52="","",DANE!C56)</f>
        <v/>
      </c>
      <c r="C52" s="295" t="str">
        <f>TABELA_DLA_DZIAŁU_BUDŻETU!C79</f>
        <v/>
      </c>
      <c r="D52" s="295" t="str">
        <f>IF(C52="","",DANE!W56)</f>
        <v/>
      </c>
      <c r="E52" s="295" t="str">
        <f>IF(C52="","",DANE!Y56)</f>
        <v/>
      </c>
      <c r="F52" s="296" t="str">
        <f>TABELA_DLA_DZIAŁU_BUDŻETU!F79</f>
        <v/>
      </c>
      <c r="G52" s="293" t="str">
        <f>DANE!L56</f>
        <v/>
      </c>
      <c r="H52" s="294" t="str">
        <f>IF(C52="","",IF(AND(DANE!L56=DANE!$A$77,DANE!$I$9="",OR(AND(DANE!V56=DANE!$A$63,DANE!F56&gt;4),DANE!V56="")),DANE!P56/DANE!Q56,0))</f>
        <v/>
      </c>
      <c r="I52" s="284" t="str">
        <f>IF(C52="","",IF(C52="",0,IF(AND(F52=DANE!$A$30,H52&gt;0),DANE!AB56,)))</f>
        <v/>
      </c>
    </row>
    <row r="53" spans="1:9" x14ac:dyDescent="0.2">
      <c r="A53" s="18" t="str">
        <f t="shared" si="1"/>
        <v/>
      </c>
      <c r="B53" s="261" t="str">
        <f>IF(C53="","",DANE!C57)</f>
        <v/>
      </c>
      <c r="C53" s="295" t="str">
        <f>TABELA_DLA_DZIAŁU_BUDŻETU!C80</f>
        <v/>
      </c>
      <c r="D53" s="295" t="str">
        <f>IF(C53="","",DANE!W57)</f>
        <v/>
      </c>
      <c r="E53" s="295" t="str">
        <f>IF(C53="","",DANE!Y57)</f>
        <v/>
      </c>
      <c r="F53" s="296" t="str">
        <f>TABELA_DLA_DZIAŁU_BUDŻETU!F80</f>
        <v/>
      </c>
      <c r="G53" s="293" t="str">
        <f>DANE!L57</f>
        <v/>
      </c>
      <c r="H53" s="294" t="str">
        <f>IF(C53="","",IF(AND(DANE!L57=DANE!$A$77,DANE!$I$9="",OR(AND(DANE!V57=DANE!$A$63,DANE!F57&gt;4),DANE!V57="")),DANE!P57/DANE!Q57,0))</f>
        <v/>
      </c>
      <c r="I53" s="284" t="str">
        <f>IF(C53="","",IF(C53="",0,IF(AND(F53=DANE!$A$30,H53&gt;0),DANE!AB57,)))</f>
        <v/>
      </c>
    </row>
    <row r="54" spans="1:9" x14ac:dyDescent="0.2">
      <c r="A54" s="18" t="str">
        <f t="shared" si="1"/>
        <v/>
      </c>
      <c r="B54" s="261" t="str">
        <f>IF(C54="","",DANE!C58)</f>
        <v/>
      </c>
      <c r="C54" s="295" t="str">
        <f>TABELA_DLA_DZIAŁU_BUDŻETU!C81</f>
        <v/>
      </c>
      <c r="D54" s="295" t="str">
        <f>IF(C54="","",DANE!W58)</f>
        <v/>
      </c>
      <c r="E54" s="295" t="str">
        <f>IF(C54="","",DANE!Y58)</f>
        <v/>
      </c>
      <c r="F54" s="296" t="str">
        <f>TABELA_DLA_DZIAŁU_BUDŻETU!F81</f>
        <v/>
      </c>
      <c r="G54" s="293" t="str">
        <f>DANE!L58</f>
        <v/>
      </c>
      <c r="H54" s="294" t="str">
        <f>IF(C54="","",IF(AND(DANE!L58=DANE!$A$77,DANE!$I$9="",OR(AND(DANE!V58=DANE!$A$63,DANE!F58&gt;4),DANE!V58="")),DANE!P58/DANE!Q58,0))</f>
        <v/>
      </c>
      <c r="I54" s="284" t="str">
        <f>IF(C54="","",IF(C54="",0,IF(AND(F54=DANE!$A$30,H54&gt;0),DANE!AB58,)))</f>
        <v/>
      </c>
    </row>
    <row r="55" spans="1:9" x14ac:dyDescent="0.2">
      <c r="A55" s="18" t="str">
        <f t="shared" si="1"/>
        <v/>
      </c>
      <c r="B55" s="261" t="str">
        <f>IF(C55="","",DANE!C59)</f>
        <v/>
      </c>
      <c r="C55" s="295" t="str">
        <f>TABELA_DLA_DZIAŁU_BUDŻETU!C82</f>
        <v/>
      </c>
      <c r="D55" s="295" t="str">
        <f>IF(C55="","",DANE!W59)</f>
        <v/>
      </c>
      <c r="E55" s="295" t="str">
        <f>IF(C55="","",DANE!Y59)</f>
        <v/>
      </c>
      <c r="F55" s="296" t="str">
        <f>TABELA_DLA_DZIAŁU_BUDŻETU!F82</f>
        <v/>
      </c>
      <c r="G55" s="293" t="str">
        <f>DANE!L59</f>
        <v/>
      </c>
      <c r="H55" s="294" t="str">
        <f>IF(C55="","",IF(AND(DANE!L59=DANE!$A$77,DANE!$I$9="",OR(AND(DANE!V59=DANE!$A$63,DANE!F59&gt;4),DANE!V59="")),DANE!P59/DANE!Q59,0))</f>
        <v/>
      </c>
      <c r="I55" s="284" t="str">
        <f>IF(C55="","",IF(C55="",0,IF(AND(F55=DANE!$A$30,H55&gt;0),DANE!AB59,)))</f>
        <v/>
      </c>
    </row>
    <row r="56" spans="1:9" x14ac:dyDescent="0.2">
      <c r="A56" s="18" t="str">
        <f t="shared" si="1"/>
        <v/>
      </c>
      <c r="B56" s="261" t="str">
        <f>IF(C56="","",DANE!C60)</f>
        <v/>
      </c>
      <c r="C56" s="295" t="str">
        <f>TABELA_DLA_DZIAŁU_BUDŻETU!C83</f>
        <v/>
      </c>
      <c r="D56" s="295" t="str">
        <f>IF(C56="","",DANE!W60)</f>
        <v/>
      </c>
      <c r="E56" s="295" t="str">
        <f>IF(C56="","",DANE!Y60)</f>
        <v/>
      </c>
      <c r="F56" s="296" t="str">
        <f>TABELA_DLA_DZIAŁU_BUDŻETU!F83</f>
        <v/>
      </c>
      <c r="G56" s="293" t="str">
        <f>DANE!L60</f>
        <v/>
      </c>
      <c r="H56" s="294" t="str">
        <f>IF(C56="","",IF(AND(DANE!L60=DANE!$A$77,DANE!$I$9="",OR(AND(DANE!V60=DANE!$A$63,DANE!F60&gt;4),DANE!V60="")),DANE!P60/DANE!Q60,0))</f>
        <v/>
      </c>
      <c r="I56" s="284" t="str">
        <f>IF(C56="","",IF(C56="",0,IF(AND(F56=DANE!$A$30,H56&gt;0),DANE!AB60,)))</f>
        <v/>
      </c>
    </row>
    <row r="57" spans="1:9" x14ac:dyDescent="0.2">
      <c r="A57" s="18" t="str">
        <f t="shared" si="1"/>
        <v/>
      </c>
      <c r="B57" s="261" t="str">
        <f>IF(C57="","",DANE!C61)</f>
        <v/>
      </c>
      <c r="C57" s="295" t="str">
        <f>TABELA_DLA_DZIAŁU_BUDŻETU!C84</f>
        <v/>
      </c>
      <c r="D57" s="295" t="str">
        <f>IF(C57="","",DANE!W61)</f>
        <v/>
      </c>
      <c r="E57" s="295" t="str">
        <f>IF(C57="","",DANE!Y61)</f>
        <v/>
      </c>
      <c r="F57" s="296" t="str">
        <f>TABELA_DLA_DZIAŁU_BUDŻETU!F84</f>
        <v/>
      </c>
      <c r="G57" s="293" t="str">
        <f>DANE!L61</f>
        <v/>
      </c>
      <c r="H57" s="294" t="str">
        <f>IF(C57="","",IF(AND(DANE!L61=DANE!$A$77,DANE!$I$9="",OR(AND(DANE!V61=DANE!$A$63,DANE!F61&gt;4),DANE!V61="")),DANE!P61/DANE!Q61,0))</f>
        <v/>
      </c>
      <c r="I57" s="284" t="str">
        <f>IF(C57="","",IF(C57="",0,IF(AND(F57=DANE!$A$30,H57&gt;0),DANE!AB61,)))</f>
        <v/>
      </c>
    </row>
    <row r="58" spans="1:9" x14ac:dyDescent="0.2">
      <c r="A58" s="18" t="str">
        <f t="shared" si="1"/>
        <v/>
      </c>
      <c r="B58" s="261" t="str">
        <f>IF(C58="","",DANE!C62)</f>
        <v/>
      </c>
      <c r="C58" s="295" t="str">
        <f>TABELA_DLA_DZIAŁU_BUDŻETU!C85</f>
        <v/>
      </c>
      <c r="D58" s="295" t="str">
        <f>IF(C58="","",DANE!W62)</f>
        <v/>
      </c>
      <c r="E58" s="295" t="str">
        <f>IF(C58="","",DANE!Y62)</f>
        <v/>
      </c>
      <c r="F58" s="296" t="str">
        <f>TABELA_DLA_DZIAŁU_BUDŻETU!F85</f>
        <v/>
      </c>
      <c r="G58" s="293" t="str">
        <f>DANE!L62</f>
        <v/>
      </c>
      <c r="H58" s="294" t="str">
        <f>IF(C58="","",IF(AND(DANE!L62=DANE!$A$77,DANE!$I$9="",OR(AND(DANE!V62=DANE!$A$63,DANE!F62&gt;4),DANE!V62="")),DANE!P62/DANE!Q62,0))</f>
        <v/>
      </c>
      <c r="I58" s="284" t="str">
        <f>IF(C58="","",IF(C58="",0,IF(AND(F58=DANE!$A$30,H58&gt;0),DANE!AB62,)))</f>
        <v/>
      </c>
    </row>
    <row r="59" spans="1:9" x14ac:dyDescent="0.2">
      <c r="A59" s="18" t="str">
        <f t="shared" si="1"/>
        <v/>
      </c>
      <c r="B59" s="261" t="str">
        <f>IF(C59="","",DANE!C63)</f>
        <v/>
      </c>
      <c r="C59" s="295" t="str">
        <f>TABELA_DLA_DZIAŁU_BUDŻETU!C86</f>
        <v/>
      </c>
      <c r="D59" s="295" t="str">
        <f>IF(C59="","",DANE!W63)</f>
        <v/>
      </c>
      <c r="E59" s="295" t="str">
        <f>IF(C59="","",DANE!Y63)</f>
        <v/>
      </c>
      <c r="F59" s="296" t="str">
        <f>TABELA_DLA_DZIAŁU_BUDŻETU!F86</f>
        <v/>
      </c>
      <c r="G59" s="293" t="str">
        <f>DANE!L63</f>
        <v/>
      </c>
      <c r="H59" s="294" t="str">
        <f>IF(C59="","",IF(AND(DANE!L63=DANE!$A$77,DANE!$I$9="",OR(AND(DANE!V63=DANE!$A$63,DANE!F63&gt;4),DANE!V63="")),DANE!P63/DANE!Q63,0))</f>
        <v/>
      </c>
      <c r="I59" s="284" t="str">
        <f>IF(C59="","",IF(C59="",0,IF(AND(F59=DANE!$A$30,H59&gt;0),DANE!AB63,)))</f>
        <v/>
      </c>
    </row>
    <row r="60" spans="1:9" x14ac:dyDescent="0.2">
      <c r="A60" s="18" t="str">
        <f t="shared" si="1"/>
        <v/>
      </c>
      <c r="B60" s="261" t="str">
        <f>IF(C60="","",DANE!C64)</f>
        <v/>
      </c>
      <c r="C60" s="295" t="str">
        <f>TABELA_DLA_DZIAŁU_BUDŻETU!C87</f>
        <v/>
      </c>
      <c r="D60" s="295" t="str">
        <f>IF(C60="","",DANE!W64)</f>
        <v/>
      </c>
      <c r="E60" s="295" t="str">
        <f>IF(C60="","",DANE!Y64)</f>
        <v/>
      </c>
      <c r="F60" s="296" t="str">
        <f>TABELA_DLA_DZIAŁU_BUDŻETU!F87</f>
        <v/>
      </c>
      <c r="G60" s="293" t="str">
        <f>DANE!L64</f>
        <v/>
      </c>
      <c r="H60" s="294" t="str">
        <f>IF(C60="","",IF(AND(DANE!L64=DANE!$A$77,DANE!$I$9="",OR(AND(DANE!V64=DANE!$A$63,DANE!F64&gt;4),DANE!V64="")),DANE!P64/DANE!Q64,0))</f>
        <v/>
      </c>
      <c r="I60" s="284" t="str">
        <f>IF(C60="","",IF(C60="",0,IF(AND(F60=DANE!$A$30,H60&gt;0),DANE!AB64,)))</f>
        <v/>
      </c>
    </row>
    <row r="61" spans="1:9" x14ac:dyDescent="0.2">
      <c r="A61" s="18" t="str">
        <f t="shared" si="1"/>
        <v/>
      </c>
      <c r="B61" s="261" t="str">
        <f>IF(C61="","",DANE!C65)</f>
        <v/>
      </c>
      <c r="C61" s="295" t="str">
        <f>TABELA_DLA_DZIAŁU_BUDŻETU!C88</f>
        <v/>
      </c>
      <c r="D61" s="295" t="str">
        <f>IF(C61="","",DANE!W65)</f>
        <v/>
      </c>
      <c r="E61" s="295" t="str">
        <f>IF(C61="","",DANE!Y65)</f>
        <v/>
      </c>
      <c r="F61" s="296" t="str">
        <f>TABELA_DLA_DZIAŁU_BUDŻETU!F88</f>
        <v/>
      </c>
      <c r="G61" s="293" t="str">
        <f>DANE!L65</f>
        <v/>
      </c>
      <c r="H61" s="294" t="str">
        <f>IF(C61="","",IF(AND(DANE!L65=DANE!$A$77,DANE!$I$9="",OR(AND(DANE!V65=DANE!$A$63,DANE!F65&gt;4),DANE!V65="")),DANE!P65/DANE!Q65,0))</f>
        <v/>
      </c>
      <c r="I61" s="284" t="str">
        <f>IF(C61="","",IF(C61="",0,IF(AND(F61=DANE!$A$30,H61&gt;0),DANE!AB65,)))</f>
        <v/>
      </c>
    </row>
    <row r="62" spans="1:9" x14ac:dyDescent="0.2">
      <c r="A62" s="18" t="str">
        <f t="shared" si="1"/>
        <v/>
      </c>
      <c r="B62" s="261" t="str">
        <f>IF(C62="","",DANE!C66)</f>
        <v/>
      </c>
      <c r="C62" s="295" t="str">
        <f>TABELA_DLA_DZIAŁU_BUDŻETU!C89</f>
        <v/>
      </c>
      <c r="D62" s="295" t="str">
        <f>IF(C62="","",DANE!W66)</f>
        <v/>
      </c>
      <c r="E62" s="295" t="str">
        <f>IF(C62="","",DANE!Y66)</f>
        <v/>
      </c>
      <c r="F62" s="296" t="str">
        <f>TABELA_DLA_DZIAŁU_BUDŻETU!F89</f>
        <v/>
      </c>
      <c r="G62" s="293" t="str">
        <f>DANE!L66</f>
        <v/>
      </c>
      <c r="H62" s="294" t="str">
        <f>IF(C62="","",IF(AND(DANE!L66=DANE!$A$77,DANE!$I$9="",OR(AND(DANE!V66=DANE!$A$63,DANE!F66&gt;4),DANE!V66="")),DANE!P66/DANE!Q66,0))</f>
        <v/>
      </c>
      <c r="I62" s="284" t="str">
        <f>IF(C62="","",IF(C62="",0,IF(AND(F62=DANE!$A$30,H62&gt;0),DANE!AB66,)))</f>
        <v/>
      </c>
    </row>
    <row r="63" spans="1:9" x14ac:dyDescent="0.2">
      <c r="A63" s="18" t="str">
        <f t="shared" si="1"/>
        <v/>
      </c>
      <c r="B63" s="261" t="str">
        <f>IF(C63="","",DANE!C67)</f>
        <v/>
      </c>
      <c r="C63" s="295" t="str">
        <f>TABELA_DLA_DZIAŁU_BUDŻETU!C90</f>
        <v/>
      </c>
      <c r="D63" s="295" t="str">
        <f>IF(C63="","",DANE!W67)</f>
        <v/>
      </c>
      <c r="E63" s="295" t="str">
        <f>IF(C63="","",DANE!Y67)</f>
        <v/>
      </c>
      <c r="F63" s="296" t="str">
        <f>TABELA_DLA_DZIAŁU_BUDŻETU!F90</f>
        <v/>
      </c>
      <c r="G63" s="293" t="str">
        <f>DANE!L67</f>
        <v/>
      </c>
      <c r="H63" s="294" t="str">
        <f>IF(C63="","",IF(AND(DANE!L67=DANE!$A$77,DANE!$I$9="",OR(AND(DANE!V67=DANE!$A$63,DANE!F67&gt;4),DANE!V67="")),DANE!P67/DANE!Q67,0))</f>
        <v/>
      </c>
      <c r="I63" s="284" t="str">
        <f>IF(C63="","",IF(C63="",0,IF(AND(F63=DANE!$A$30,H63&gt;0),DANE!AB67,)))</f>
        <v/>
      </c>
    </row>
    <row r="64" spans="1:9" x14ac:dyDescent="0.2">
      <c r="A64" s="18" t="str">
        <f t="shared" si="1"/>
        <v/>
      </c>
      <c r="B64" s="261" t="str">
        <f>IF(C64="","",DANE!C68)</f>
        <v/>
      </c>
      <c r="C64" s="295" t="str">
        <f>TABELA_DLA_DZIAŁU_BUDŻETU!C91</f>
        <v/>
      </c>
      <c r="D64" s="295" t="str">
        <f>IF(C64="","",DANE!W68)</f>
        <v/>
      </c>
      <c r="E64" s="295" t="str">
        <f>IF(C64="","",DANE!Y68)</f>
        <v/>
      </c>
      <c r="F64" s="296" t="str">
        <f>TABELA_DLA_DZIAŁU_BUDŻETU!F91</f>
        <v/>
      </c>
      <c r="G64" s="293" t="str">
        <f>DANE!L68</f>
        <v/>
      </c>
      <c r="H64" s="294" t="str">
        <f>IF(C64="","",IF(AND(DANE!L68=DANE!$A$77,DANE!$I$9="",OR(AND(DANE!V68=DANE!$A$63,DANE!F68&gt;4),DANE!V68="")),DANE!P68/DANE!Q68,0))</f>
        <v/>
      </c>
      <c r="I64" s="284" t="str">
        <f>IF(C64="","",IF(C64="",0,IF(AND(F64=DANE!$A$30,H64&gt;0),DANE!AB68,)))</f>
        <v/>
      </c>
    </row>
    <row r="65" spans="1:9" x14ac:dyDescent="0.2">
      <c r="A65" s="18" t="str">
        <f t="shared" si="1"/>
        <v/>
      </c>
      <c r="B65" s="261" t="str">
        <f>IF(C65="","",DANE!C69)</f>
        <v/>
      </c>
      <c r="C65" s="295" t="str">
        <f>TABELA_DLA_DZIAŁU_BUDŻETU!C92</f>
        <v/>
      </c>
      <c r="D65" s="295" t="str">
        <f>IF(C65="","",DANE!W69)</f>
        <v/>
      </c>
      <c r="E65" s="295" t="str">
        <f>IF(C65="","",DANE!Y69)</f>
        <v/>
      </c>
      <c r="F65" s="296" t="str">
        <f>TABELA_DLA_DZIAŁU_BUDŻETU!F92</f>
        <v/>
      </c>
      <c r="G65" s="293" t="str">
        <f>DANE!L69</f>
        <v/>
      </c>
      <c r="H65" s="294" t="str">
        <f>IF(C65="","",IF(AND(DANE!L69=DANE!$A$77,DANE!$I$9="",OR(AND(DANE!V69=DANE!$A$63,DANE!F69&gt;4),DANE!V69="")),DANE!P69/DANE!Q69,0))</f>
        <v/>
      </c>
      <c r="I65" s="284" t="str">
        <f>IF(C65="","",IF(C65="",0,IF(AND(F65=DANE!$A$30,H65&gt;0),DANE!AB69,)))</f>
        <v/>
      </c>
    </row>
    <row r="66" spans="1:9" x14ac:dyDescent="0.2">
      <c r="A66" s="18" t="str">
        <f t="shared" si="1"/>
        <v/>
      </c>
      <c r="B66" s="261" t="str">
        <f>IF(C66="","",DANE!C70)</f>
        <v/>
      </c>
      <c r="C66" s="295" t="str">
        <f>TABELA_DLA_DZIAŁU_BUDŻETU!C93</f>
        <v/>
      </c>
      <c r="D66" s="295" t="str">
        <f>IF(C66="","",DANE!W70)</f>
        <v/>
      </c>
      <c r="E66" s="295" t="str">
        <f>IF(C66="","",DANE!Y70)</f>
        <v/>
      </c>
      <c r="F66" s="296" t="str">
        <f>TABELA_DLA_DZIAŁU_BUDŻETU!F93</f>
        <v/>
      </c>
      <c r="G66" s="293" t="str">
        <f>DANE!L70</f>
        <v/>
      </c>
      <c r="H66" s="294" t="str">
        <f>IF(C66="","",IF(AND(DANE!L70=DANE!$A$77,DANE!$I$9="",OR(AND(DANE!V70=DANE!$A$63,DANE!F70&gt;4),DANE!V70="")),DANE!P70/DANE!Q70,0))</f>
        <v/>
      </c>
      <c r="I66" s="284" t="str">
        <f>IF(C66="","",IF(C66="",0,IF(AND(F66=DANE!$A$30,H66&gt;0),DANE!AB70,)))</f>
        <v/>
      </c>
    </row>
    <row r="67" spans="1:9" x14ac:dyDescent="0.2">
      <c r="A67" s="18" t="str">
        <f t="shared" si="1"/>
        <v/>
      </c>
      <c r="B67" s="261" t="str">
        <f>IF(C67="","",DANE!C71)</f>
        <v/>
      </c>
      <c r="C67" s="295" t="str">
        <f>TABELA_DLA_DZIAŁU_BUDŻETU!C94</f>
        <v/>
      </c>
      <c r="D67" s="295" t="str">
        <f>IF(C67="","",DANE!W71)</f>
        <v/>
      </c>
      <c r="E67" s="295" t="str">
        <f>IF(C67="","",DANE!Y71)</f>
        <v/>
      </c>
      <c r="F67" s="296" t="str">
        <f>TABELA_DLA_DZIAŁU_BUDŻETU!F94</f>
        <v/>
      </c>
      <c r="G67" s="293" t="str">
        <f>DANE!L71</f>
        <v/>
      </c>
      <c r="H67" s="294" t="str">
        <f>IF(C67="","",IF(AND(DANE!L71=DANE!$A$77,DANE!$I$9="",OR(AND(DANE!V71=DANE!$A$63,DANE!F71&gt;4),DANE!V71="")),DANE!P71/DANE!Q71,0))</f>
        <v/>
      </c>
      <c r="I67" s="284" t="str">
        <f>IF(C67="","",IF(C67="",0,IF(AND(F67=DANE!$A$30,H67&gt;0),DANE!AB71,)))</f>
        <v/>
      </c>
    </row>
    <row r="68" spans="1:9" x14ac:dyDescent="0.2">
      <c r="A68" s="18" t="str">
        <f t="shared" si="1"/>
        <v/>
      </c>
      <c r="B68" s="261" t="str">
        <f>IF(C68="","",DANE!C72)</f>
        <v/>
      </c>
      <c r="C68" s="295" t="str">
        <f>TABELA_DLA_DZIAŁU_BUDŻETU!C95</f>
        <v/>
      </c>
      <c r="D68" s="295" t="str">
        <f>IF(C68="","",DANE!W72)</f>
        <v/>
      </c>
      <c r="E68" s="295" t="str">
        <f>IF(C68="","",DANE!Y72)</f>
        <v/>
      </c>
      <c r="F68" s="296" t="str">
        <f>TABELA_DLA_DZIAŁU_BUDŻETU!F95</f>
        <v/>
      </c>
      <c r="G68" s="293" t="str">
        <f>DANE!L72</f>
        <v/>
      </c>
      <c r="H68" s="294" t="str">
        <f>IF(C68="","",IF(AND(DANE!L72=DANE!$A$77,DANE!$I$9="",OR(AND(DANE!V72=DANE!$A$63,DANE!F72&gt;4),DANE!V72="")),DANE!P72/DANE!Q72,0))</f>
        <v/>
      </c>
      <c r="I68" s="284" t="str">
        <f>IF(C68="","",IF(C68="",0,IF(AND(F68=DANE!$A$30,H68&gt;0),DANE!AB72,)))</f>
        <v/>
      </c>
    </row>
    <row r="69" spans="1:9" x14ac:dyDescent="0.2">
      <c r="A69" s="18" t="str">
        <f t="shared" si="1"/>
        <v/>
      </c>
      <c r="B69" s="261" t="str">
        <f>IF(C69="","",DANE!C73)</f>
        <v/>
      </c>
      <c r="C69" s="295" t="str">
        <f>TABELA_DLA_DZIAŁU_BUDŻETU!C96</f>
        <v/>
      </c>
      <c r="D69" s="295" t="str">
        <f>IF(C69="","",DANE!W73)</f>
        <v/>
      </c>
      <c r="E69" s="295" t="str">
        <f>IF(C69="","",DANE!Y73)</f>
        <v/>
      </c>
      <c r="F69" s="296" t="str">
        <f>TABELA_DLA_DZIAŁU_BUDŻETU!F96</f>
        <v/>
      </c>
      <c r="G69" s="293" t="str">
        <f>DANE!L73</f>
        <v/>
      </c>
      <c r="H69" s="294" t="str">
        <f>IF(C69="","",IF(AND(DANE!L73=DANE!$A$77,DANE!$I$9="",OR(AND(DANE!V73=DANE!$A$63,DANE!F73&gt;4),DANE!V73="")),DANE!P73/DANE!Q73,0))</f>
        <v/>
      </c>
      <c r="I69" s="284" t="str">
        <f>IF(C69="","",IF(C69="",0,IF(AND(F69=DANE!$A$30,H69&gt;0),DANE!AB73,)))</f>
        <v/>
      </c>
    </row>
    <row r="70" spans="1:9" x14ac:dyDescent="0.2">
      <c r="A70" s="18" t="str">
        <f t="shared" si="1"/>
        <v/>
      </c>
      <c r="B70" s="261" t="str">
        <f>IF(C70="","",DANE!C74)</f>
        <v/>
      </c>
      <c r="C70" s="295" t="str">
        <f>TABELA_DLA_DZIAŁU_BUDŻETU!C97</f>
        <v/>
      </c>
      <c r="D70" s="295" t="str">
        <f>IF(C70="","",DANE!W74)</f>
        <v/>
      </c>
      <c r="E70" s="295" t="str">
        <f>IF(C70="","",DANE!Y74)</f>
        <v/>
      </c>
      <c r="F70" s="296" t="str">
        <f>TABELA_DLA_DZIAŁU_BUDŻETU!F97</f>
        <v/>
      </c>
      <c r="G70" s="293" t="str">
        <f>DANE!L74</f>
        <v/>
      </c>
      <c r="H70" s="294" t="str">
        <f>IF(C70="","",IF(AND(DANE!L74=DANE!$A$77,DANE!$I$9="",OR(AND(DANE!V74=DANE!$A$63,DANE!F74&gt;4),DANE!V74="")),DANE!P74/DANE!Q74,0))</f>
        <v/>
      </c>
      <c r="I70" s="284" t="str">
        <f>IF(C70="","",IF(C70="",0,IF(AND(F70=DANE!$A$30,H70&gt;0),DANE!AB74,)))</f>
        <v/>
      </c>
    </row>
    <row r="71" spans="1:9" x14ac:dyDescent="0.2">
      <c r="A71" s="18" t="str">
        <f t="shared" si="1"/>
        <v/>
      </c>
      <c r="B71" s="261" t="str">
        <f>IF(C71="","",DANE!C75)</f>
        <v/>
      </c>
      <c r="C71" s="295" t="str">
        <f>TABELA_DLA_DZIAŁU_BUDŻETU!C98</f>
        <v/>
      </c>
      <c r="D71" s="295" t="str">
        <f>IF(C71="","",DANE!W75)</f>
        <v/>
      </c>
      <c r="E71" s="295" t="str">
        <f>IF(C71="","",DANE!Y75)</f>
        <v/>
      </c>
      <c r="F71" s="296" t="str">
        <f>TABELA_DLA_DZIAŁU_BUDŻETU!F98</f>
        <v/>
      </c>
      <c r="G71" s="293" t="str">
        <f>DANE!L75</f>
        <v/>
      </c>
      <c r="H71" s="294" t="str">
        <f>IF(C71="","",IF(AND(DANE!L75=DANE!$A$77,DANE!$I$9="",OR(AND(DANE!V75=DANE!$A$63,DANE!F75&gt;4),DANE!V75="")),DANE!P75/DANE!Q75,0))</f>
        <v/>
      </c>
      <c r="I71" s="284" t="str">
        <f>IF(C71="","",IF(C71="",0,IF(AND(F71=DANE!$A$30,H71&gt;0),DANE!AB75,)))</f>
        <v/>
      </c>
    </row>
    <row r="72" spans="1:9" x14ac:dyDescent="0.2">
      <c r="A72" s="18" t="str">
        <f t="shared" si="1"/>
        <v/>
      </c>
      <c r="B72" s="261" t="str">
        <f>IF(C72="","",DANE!C76)</f>
        <v/>
      </c>
      <c r="C72" s="295" t="str">
        <f>TABELA_DLA_DZIAŁU_BUDŻETU!C99</f>
        <v/>
      </c>
      <c r="D72" s="295" t="str">
        <f>IF(C72="","",DANE!W76)</f>
        <v/>
      </c>
      <c r="E72" s="295" t="str">
        <f>IF(C72="","",DANE!Y76)</f>
        <v/>
      </c>
      <c r="F72" s="296" t="str">
        <f>TABELA_DLA_DZIAŁU_BUDŻETU!F99</f>
        <v/>
      </c>
      <c r="G72" s="293" t="str">
        <f>DANE!L76</f>
        <v/>
      </c>
      <c r="H72" s="294" t="str">
        <f>IF(C72="","",IF(AND(DANE!L76=DANE!$A$77,DANE!$I$9="",OR(AND(DANE!V76=DANE!$A$63,DANE!F76&gt;4),DANE!V76="")),DANE!P76/DANE!Q76,0))</f>
        <v/>
      </c>
      <c r="I72" s="284" t="str">
        <f>IF(C72="","",IF(C72="",0,IF(AND(F72=DANE!$A$30,H72&gt;0),DANE!AB76,)))</f>
        <v/>
      </c>
    </row>
    <row r="73" spans="1:9" x14ac:dyDescent="0.2">
      <c r="A73" s="18" t="str">
        <f t="shared" si="1"/>
        <v/>
      </c>
      <c r="B73" s="261" t="str">
        <f>IF(C73="","",DANE!C77)</f>
        <v/>
      </c>
      <c r="C73" s="295" t="str">
        <f>TABELA_DLA_DZIAŁU_BUDŻETU!C100</f>
        <v/>
      </c>
      <c r="D73" s="295" t="str">
        <f>IF(C73="","",DANE!W77)</f>
        <v/>
      </c>
      <c r="E73" s="295" t="str">
        <f>IF(C73="","",DANE!Y77)</f>
        <v/>
      </c>
      <c r="F73" s="296" t="str">
        <f>TABELA_DLA_DZIAŁU_BUDŻETU!F100</f>
        <v/>
      </c>
      <c r="G73" s="293" t="str">
        <f>DANE!L77</f>
        <v/>
      </c>
      <c r="H73" s="294" t="str">
        <f>IF(C73="","",IF(AND(DANE!L77=DANE!$A$77,DANE!$I$9="",OR(AND(DANE!V77=DANE!$A$63,DANE!F77&gt;4),DANE!V77="")),DANE!P77/DANE!Q77,0))</f>
        <v/>
      </c>
      <c r="I73" s="284" t="str">
        <f>IF(C73="","",IF(C73="",0,IF(AND(F73=DANE!$A$30,H73&gt;0),DANE!AB77,)))</f>
        <v/>
      </c>
    </row>
    <row r="74" spans="1:9" x14ac:dyDescent="0.2">
      <c r="A74" s="18" t="str">
        <f t="shared" si="1"/>
        <v/>
      </c>
      <c r="B74" s="261" t="str">
        <f>IF(C74="","",DANE!C78)</f>
        <v/>
      </c>
      <c r="C74" s="295" t="str">
        <f>TABELA_DLA_DZIAŁU_BUDŻETU!C101</f>
        <v/>
      </c>
      <c r="D74" s="295" t="str">
        <f>IF(C74="","",DANE!W78)</f>
        <v/>
      </c>
      <c r="E74" s="295" t="str">
        <f>IF(C74="","",DANE!Y78)</f>
        <v/>
      </c>
      <c r="F74" s="296" t="str">
        <f>TABELA_DLA_DZIAŁU_BUDŻETU!F101</f>
        <v/>
      </c>
      <c r="G74" s="293" t="str">
        <f>DANE!L78</f>
        <v/>
      </c>
      <c r="H74" s="294" t="str">
        <f>IF(C74="","",IF(AND(DANE!L78=DANE!$A$77,DANE!$I$9="",OR(AND(DANE!V78=DANE!$A$63,DANE!F78&gt;4),DANE!V78="")),DANE!P78/DANE!Q78,0))</f>
        <v/>
      </c>
      <c r="I74" s="284" t="str">
        <f>IF(C74="","",IF(C74="",0,IF(AND(F74=DANE!$A$30,H74&gt;0),DANE!AB78,)))</f>
        <v/>
      </c>
    </row>
    <row r="75" spans="1:9" x14ac:dyDescent="0.2">
      <c r="A75" s="18" t="str">
        <f t="shared" si="1"/>
        <v/>
      </c>
      <c r="B75" s="261" t="str">
        <f>IF(C75="","",DANE!C79)</f>
        <v/>
      </c>
      <c r="C75" s="295" t="str">
        <f>TABELA_DLA_DZIAŁU_BUDŻETU!C102</f>
        <v/>
      </c>
      <c r="D75" s="295" t="str">
        <f>IF(C75="","",DANE!W79)</f>
        <v/>
      </c>
      <c r="E75" s="295" t="str">
        <f>IF(C75="","",DANE!Y79)</f>
        <v/>
      </c>
      <c r="F75" s="296" t="str">
        <f>TABELA_DLA_DZIAŁU_BUDŻETU!F102</f>
        <v/>
      </c>
      <c r="G75" s="293" t="str">
        <f>DANE!L79</f>
        <v/>
      </c>
      <c r="H75" s="294" t="str">
        <f>IF(C75="","",IF(AND(DANE!L79=DANE!$A$77,DANE!$I$9="",OR(AND(DANE!V79=DANE!$A$63,DANE!F79&gt;4),DANE!V79="")),DANE!P79/DANE!Q79,0))</f>
        <v/>
      </c>
      <c r="I75" s="284" t="str">
        <f>IF(C75="","",IF(C75="",0,IF(AND(F75=DANE!$A$30,H75&gt;0),DANE!AB79,)))</f>
        <v/>
      </c>
    </row>
    <row r="76" spans="1:9" x14ac:dyDescent="0.2">
      <c r="A76" s="18" t="str">
        <f t="shared" si="1"/>
        <v/>
      </c>
      <c r="B76" s="261" t="str">
        <f>IF(C76="","",DANE!C80)</f>
        <v/>
      </c>
      <c r="C76" s="295" t="str">
        <f>TABELA_DLA_DZIAŁU_BUDŻETU!C103</f>
        <v/>
      </c>
      <c r="D76" s="295" t="str">
        <f>IF(C76="","",DANE!W80)</f>
        <v/>
      </c>
      <c r="E76" s="295" t="str">
        <f>IF(C76="","",DANE!Y80)</f>
        <v/>
      </c>
      <c r="F76" s="296" t="str">
        <f>TABELA_DLA_DZIAŁU_BUDŻETU!F103</f>
        <v/>
      </c>
      <c r="G76" s="293" t="str">
        <f>DANE!L80</f>
        <v/>
      </c>
      <c r="H76" s="294" t="str">
        <f>IF(C76="","",IF(AND(DANE!L80=DANE!$A$77,DANE!$I$9="",OR(AND(DANE!V80=DANE!$A$63,DANE!F80&gt;4),DANE!V80="")),DANE!P80/DANE!Q80,0))</f>
        <v/>
      </c>
      <c r="I76" s="284" t="str">
        <f>IF(C76="","",IF(C76="",0,IF(AND(F76=DANE!$A$30,H76&gt;0),DANE!AB80,)))</f>
        <v/>
      </c>
    </row>
    <row r="77" spans="1:9" x14ac:dyDescent="0.2">
      <c r="A77" s="18" t="str">
        <f t="shared" si="1"/>
        <v/>
      </c>
      <c r="B77" s="261" t="str">
        <f>IF(C77="","",DANE!C81)</f>
        <v/>
      </c>
      <c r="C77" s="295" t="str">
        <f>TABELA_DLA_DZIAŁU_BUDŻETU!C104</f>
        <v/>
      </c>
      <c r="D77" s="295" t="str">
        <f>IF(C77="","",DANE!W81)</f>
        <v/>
      </c>
      <c r="E77" s="295" t="str">
        <f>IF(C77="","",DANE!Y81)</f>
        <v/>
      </c>
      <c r="F77" s="296" t="str">
        <f>TABELA_DLA_DZIAŁU_BUDŻETU!F104</f>
        <v/>
      </c>
      <c r="G77" s="293" t="str">
        <f>DANE!L81</f>
        <v/>
      </c>
      <c r="H77" s="294" t="str">
        <f>IF(C77="","",IF(AND(DANE!L81=DANE!$A$77,DANE!$I$9="",OR(AND(DANE!V81=DANE!$A$63,DANE!F81&gt;4),DANE!V81="")),DANE!P81/DANE!Q81,0))</f>
        <v/>
      </c>
      <c r="I77" s="284" t="str">
        <f>IF(C77="","",IF(C77="",0,IF(AND(F77=DANE!$A$30,H77&gt;0),DANE!AB81,)))</f>
        <v/>
      </c>
    </row>
    <row r="78" spans="1:9" x14ac:dyDescent="0.2">
      <c r="A78" s="18" t="str">
        <f t="shared" ref="A78:A141" si="2">CONCATENATE(D78,F78)</f>
        <v/>
      </c>
      <c r="B78" s="261" t="str">
        <f>IF(C78="","",DANE!C82)</f>
        <v/>
      </c>
      <c r="C78" s="295" t="str">
        <f>TABELA_DLA_DZIAŁU_BUDŻETU!C105</f>
        <v/>
      </c>
      <c r="D78" s="295" t="str">
        <f>IF(C78="","",DANE!W82)</f>
        <v/>
      </c>
      <c r="E78" s="295" t="str">
        <f>IF(C78="","",DANE!Y82)</f>
        <v/>
      </c>
      <c r="F78" s="296" t="str">
        <f>TABELA_DLA_DZIAŁU_BUDŻETU!F105</f>
        <v/>
      </c>
      <c r="G78" s="293" t="str">
        <f>DANE!L82</f>
        <v/>
      </c>
      <c r="H78" s="294" t="str">
        <f>IF(C78="","",IF(AND(DANE!L82=DANE!$A$77,DANE!$I$9="",OR(AND(DANE!V82=DANE!$A$63,DANE!F82&gt;4),DANE!V82="")),DANE!P82/DANE!Q82,0))</f>
        <v/>
      </c>
      <c r="I78" s="284" t="str">
        <f>IF(C78="","",IF(C78="",0,IF(AND(F78=DANE!$A$30,H78&gt;0),DANE!AB82,)))</f>
        <v/>
      </c>
    </row>
    <row r="79" spans="1:9" x14ac:dyDescent="0.2">
      <c r="A79" s="18" t="str">
        <f t="shared" si="2"/>
        <v/>
      </c>
      <c r="B79" s="261" t="str">
        <f>IF(C79="","",DANE!C83)</f>
        <v/>
      </c>
      <c r="C79" s="295" t="str">
        <f>TABELA_DLA_DZIAŁU_BUDŻETU!C106</f>
        <v/>
      </c>
      <c r="D79" s="295" t="str">
        <f>IF(C79="","",DANE!W83)</f>
        <v/>
      </c>
      <c r="E79" s="295" t="str">
        <f>IF(C79="","",DANE!Y83)</f>
        <v/>
      </c>
      <c r="F79" s="296" t="str">
        <f>TABELA_DLA_DZIAŁU_BUDŻETU!F106</f>
        <v/>
      </c>
      <c r="G79" s="293" t="str">
        <f>DANE!L83</f>
        <v/>
      </c>
      <c r="H79" s="294" t="str">
        <f>IF(C79="","",IF(AND(DANE!L83=DANE!$A$77,DANE!$I$9="",OR(AND(DANE!V83=DANE!$A$63,DANE!F83&gt;4),DANE!V83="")),DANE!P83/DANE!Q83,0))</f>
        <v/>
      </c>
      <c r="I79" s="284" t="str">
        <f>IF(C79="","",IF(C79="",0,IF(AND(F79=DANE!$A$30,H79&gt;0),DANE!AB83,)))</f>
        <v/>
      </c>
    </row>
    <row r="80" spans="1:9" x14ac:dyDescent="0.2">
      <c r="A80" s="18" t="str">
        <f t="shared" si="2"/>
        <v/>
      </c>
      <c r="B80" s="261" t="str">
        <f>IF(C80="","",DANE!C84)</f>
        <v/>
      </c>
      <c r="C80" s="295" t="str">
        <f>TABELA_DLA_DZIAŁU_BUDŻETU!C107</f>
        <v/>
      </c>
      <c r="D80" s="295" t="str">
        <f>IF(C80="","",DANE!W84)</f>
        <v/>
      </c>
      <c r="E80" s="295" t="str">
        <f>IF(C80="","",DANE!Y84)</f>
        <v/>
      </c>
      <c r="F80" s="296" t="str">
        <f>TABELA_DLA_DZIAŁU_BUDŻETU!F107</f>
        <v/>
      </c>
      <c r="G80" s="293" t="str">
        <f>DANE!L84</f>
        <v/>
      </c>
      <c r="H80" s="294" t="str">
        <f>IF(C80="","",IF(AND(DANE!L84=DANE!$A$77,DANE!$I$9="",OR(AND(DANE!V84=DANE!$A$63,DANE!F84&gt;4),DANE!V84="")),DANE!P84/DANE!Q84,0))</f>
        <v/>
      </c>
      <c r="I80" s="284" t="str">
        <f>IF(C80="","",IF(C80="",0,IF(AND(F80=DANE!$A$30,H80&gt;0),DANE!AB84,)))</f>
        <v/>
      </c>
    </row>
    <row r="81" spans="1:9" x14ac:dyDescent="0.2">
      <c r="A81" s="18" t="str">
        <f t="shared" si="2"/>
        <v/>
      </c>
      <c r="B81" s="261" t="str">
        <f>IF(C81="","",DANE!C85)</f>
        <v/>
      </c>
      <c r="C81" s="295" t="str">
        <f>TABELA_DLA_DZIAŁU_BUDŻETU!C108</f>
        <v/>
      </c>
      <c r="D81" s="295" t="str">
        <f>IF(C81="","",DANE!W85)</f>
        <v/>
      </c>
      <c r="E81" s="295" t="str">
        <f>IF(C81="","",DANE!Y85)</f>
        <v/>
      </c>
      <c r="F81" s="296" t="str">
        <f>TABELA_DLA_DZIAŁU_BUDŻETU!F108</f>
        <v/>
      </c>
      <c r="G81" s="293" t="str">
        <f>DANE!L85</f>
        <v/>
      </c>
      <c r="H81" s="294" t="str">
        <f>IF(C81="","",IF(AND(DANE!L85=DANE!$A$77,DANE!$I$9="",OR(AND(DANE!V85=DANE!$A$63,DANE!F85&gt;4),DANE!V85="")),DANE!P85/DANE!Q85,0))</f>
        <v/>
      </c>
      <c r="I81" s="284" t="str">
        <f>IF(C81="","",IF(C81="",0,IF(AND(F81=DANE!$A$30,H81&gt;0),DANE!AB85,)))</f>
        <v/>
      </c>
    </row>
    <row r="82" spans="1:9" x14ac:dyDescent="0.2">
      <c r="A82" s="18" t="str">
        <f t="shared" si="2"/>
        <v/>
      </c>
      <c r="B82" s="261" t="str">
        <f>IF(C82="","",DANE!C86)</f>
        <v/>
      </c>
      <c r="C82" s="295" t="str">
        <f>TABELA_DLA_DZIAŁU_BUDŻETU!C109</f>
        <v/>
      </c>
      <c r="D82" s="295" t="str">
        <f>IF(C82="","",DANE!W86)</f>
        <v/>
      </c>
      <c r="E82" s="295" t="str">
        <f>IF(C82="","",DANE!Y86)</f>
        <v/>
      </c>
      <c r="F82" s="296" t="str">
        <f>TABELA_DLA_DZIAŁU_BUDŻETU!F109</f>
        <v/>
      </c>
      <c r="G82" s="293" t="str">
        <f>DANE!L86</f>
        <v/>
      </c>
      <c r="H82" s="294" t="str">
        <f>IF(C82="","",IF(AND(DANE!L86=DANE!$A$77,DANE!$I$9="",OR(AND(DANE!V86=DANE!$A$63,DANE!F86&gt;4),DANE!V86="")),DANE!P86/DANE!Q86,0))</f>
        <v/>
      </c>
      <c r="I82" s="284" t="str">
        <f>IF(C82="","",IF(C82="",0,IF(AND(F82=DANE!$A$30,H82&gt;0),DANE!AB86,)))</f>
        <v/>
      </c>
    </row>
    <row r="83" spans="1:9" x14ac:dyDescent="0.2">
      <c r="A83" s="18" t="str">
        <f t="shared" si="2"/>
        <v/>
      </c>
      <c r="B83" s="261" t="str">
        <f>IF(C83="","",DANE!C87)</f>
        <v/>
      </c>
      <c r="C83" s="295" t="str">
        <f>TABELA_DLA_DZIAŁU_BUDŻETU!C110</f>
        <v/>
      </c>
      <c r="D83" s="295" t="str">
        <f>IF(C83="","",DANE!W87)</f>
        <v/>
      </c>
      <c r="E83" s="295" t="str">
        <f>IF(C83="","",DANE!Y87)</f>
        <v/>
      </c>
      <c r="F83" s="296" t="str">
        <f>TABELA_DLA_DZIAŁU_BUDŻETU!F110</f>
        <v/>
      </c>
      <c r="G83" s="293" t="str">
        <f>DANE!L87</f>
        <v/>
      </c>
      <c r="H83" s="294" t="str">
        <f>IF(C83="","",IF(AND(DANE!L87=DANE!$A$77,DANE!$I$9="",OR(AND(DANE!V87=DANE!$A$63,DANE!F87&gt;4),DANE!V87="")),DANE!P87/DANE!Q87,0))</f>
        <v/>
      </c>
      <c r="I83" s="284" t="str">
        <f>IF(C83="","",IF(C83="",0,IF(AND(F83=DANE!$A$30,H83&gt;0),DANE!AB87,)))</f>
        <v/>
      </c>
    </row>
    <row r="84" spans="1:9" x14ac:dyDescent="0.2">
      <c r="A84" s="18" t="str">
        <f t="shared" si="2"/>
        <v/>
      </c>
      <c r="B84" s="261" t="str">
        <f>IF(C84="","",DANE!C88)</f>
        <v/>
      </c>
      <c r="C84" s="295" t="str">
        <f>TABELA_DLA_DZIAŁU_BUDŻETU!C111</f>
        <v/>
      </c>
      <c r="D84" s="295" t="str">
        <f>IF(C84="","",DANE!W88)</f>
        <v/>
      </c>
      <c r="E84" s="295" t="str">
        <f>IF(C84="","",DANE!Y88)</f>
        <v/>
      </c>
      <c r="F84" s="296" t="str">
        <f>TABELA_DLA_DZIAŁU_BUDŻETU!F111</f>
        <v/>
      </c>
      <c r="G84" s="293" t="str">
        <f>DANE!L88</f>
        <v/>
      </c>
      <c r="H84" s="294" t="str">
        <f>IF(C84="","",IF(AND(DANE!L88=DANE!$A$77,DANE!$I$9="",OR(AND(DANE!V88=DANE!$A$63,DANE!F88&gt;4),DANE!V88="")),DANE!P88/DANE!Q88,0))</f>
        <v/>
      </c>
      <c r="I84" s="284" t="str">
        <f>IF(C84="","",IF(C84="",0,IF(AND(F84=DANE!$A$30,H84&gt;0),DANE!AB88,)))</f>
        <v/>
      </c>
    </row>
    <row r="85" spans="1:9" x14ac:dyDescent="0.2">
      <c r="A85" s="18" t="str">
        <f t="shared" si="2"/>
        <v/>
      </c>
      <c r="B85" s="261" t="str">
        <f>IF(C85="","",DANE!C89)</f>
        <v/>
      </c>
      <c r="C85" s="295" t="str">
        <f>TABELA_DLA_DZIAŁU_BUDŻETU!C112</f>
        <v/>
      </c>
      <c r="D85" s="295" t="str">
        <f>IF(C85="","",DANE!W89)</f>
        <v/>
      </c>
      <c r="E85" s="295" t="str">
        <f>IF(C85="","",DANE!Y89)</f>
        <v/>
      </c>
      <c r="F85" s="296" t="str">
        <f>TABELA_DLA_DZIAŁU_BUDŻETU!F112</f>
        <v/>
      </c>
      <c r="G85" s="293" t="str">
        <f>DANE!L89</f>
        <v/>
      </c>
      <c r="H85" s="294" t="str">
        <f>IF(C85="","",IF(AND(DANE!L89=DANE!$A$77,DANE!$I$9="",OR(AND(DANE!V89=DANE!$A$63,DANE!F89&gt;4),DANE!V89="")),DANE!P89/DANE!Q89,0))</f>
        <v/>
      </c>
      <c r="I85" s="284" t="str">
        <f>IF(C85="","",IF(C85="",0,IF(AND(F85=DANE!$A$30,H85&gt;0),DANE!AB89,)))</f>
        <v/>
      </c>
    </row>
    <row r="86" spans="1:9" x14ac:dyDescent="0.2">
      <c r="A86" s="18" t="str">
        <f t="shared" si="2"/>
        <v/>
      </c>
      <c r="B86" s="261" t="str">
        <f>IF(C86="","",DANE!C90)</f>
        <v/>
      </c>
      <c r="C86" s="295" t="str">
        <f>TABELA_DLA_DZIAŁU_BUDŻETU!C113</f>
        <v/>
      </c>
      <c r="D86" s="295" t="str">
        <f>IF(C86="","",DANE!W90)</f>
        <v/>
      </c>
      <c r="E86" s="295" t="str">
        <f>IF(C86="","",DANE!Y90)</f>
        <v/>
      </c>
      <c r="F86" s="296" t="str">
        <f>TABELA_DLA_DZIAŁU_BUDŻETU!F113</f>
        <v/>
      </c>
      <c r="G86" s="293" t="str">
        <f>DANE!L90</f>
        <v/>
      </c>
      <c r="H86" s="294" t="str">
        <f>IF(C86="","",IF(AND(DANE!L90=DANE!$A$77,DANE!$I$9="",OR(AND(DANE!V90=DANE!$A$63,DANE!F90&gt;4),DANE!V90="")),DANE!P90/DANE!Q90,0))</f>
        <v/>
      </c>
      <c r="I86" s="284" t="str">
        <f>IF(C86="","",IF(C86="",0,IF(AND(F86=DANE!$A$30,H86&gt;0),DANE!AB90,)))</f>
        <v/>
      </c>
    </row>
    <row r="87" spans="1:9" x14ac:dyDescent="0.2">
      <c r="A87" s="18" t="str">
        <f t="shared" si="2"/>
        <v/>
      </c>
      <c r="B87" s="261" t="str">
        <f>IF(C87="","",DANE!C91)</f>
        <v/>
      </c>
      <c r="C87" s="295" t="str">
        <f>TABELA_DLA_DZIAŁU_BUDŻETU!C114</f>
        <v/>
      </c>
      <c r="D87" s="295" t="str">
        <f>IF(C87="","",DANE!W91)</f>
        <v/>
      </c>
      <c r="E87" s="295" t="str">
        <f>IF(C87="","",DANE!Y91)</f>
        <v/>
      </c>
      <c r="F87" s="296" t="str">
        <f>TABELA_DLA_DZIAŁU_BUDŻETU!F114</f>
        <v/>
      </c>
      <c r="G87" s="293" t="str">
        <f>DANE!L91</f>
        <v/>
      </c>
      <c r="H87" s="294" t="str">
        <f>IF(C87="","",IF(AND(DANE!L91=DANE!$A$77,DANE!$I$9="",OR(AND(DANE!V91=DANE!$A$63,DANE!F91&gt;4),DANE!V91="")),DANE!P91/DANE!Q91,0))</f>
        <v/>
      </c>
      <c r="I87" s="284" t="str">
        <f>IF(C87="","",IF(C87="",0,IF(AND(F87=DANE!$A$30,H87&gt;0),DANE!AB91,)))</f>
        <v/>
      </c>
    </row>
    <row r="88" spans="1:9" x14ac:dyDescent="0.2">
      <c r="A88" s="18" t="str">
        <f t="shared" si="2"/>
        <v/>
      </c>
      <c r="B88" s="261" t="str">
        <f>IF(C88="","",DANE!C92)</f>
        <v/>
      </c>
      <c r="C88" s="295" t="str">
        <f>TABELA_DLA_DZIAŁU_BUDŻETU!C115</f>
        <v/>
      </c>
      <c r="D88" s="295" t="str">
        <f>IF(C88="","",DANE!W92)</f>
        <v/>
      </c>
      <c r="E88" s="295" t="str">
        <f>IF(C88="","",DANE!Y92)</f>
        <v/>
      </c>
      <c r="F88" s="296" t="str">
        <f>TABELA_DLA_DZIAŁU_BUDŻETU!F115</f>
        <v/>
      </c>
      <c r="G88" s="293" t="str">
        <f>DANE!L92</f>
        <v/>
      </c>
      <c r="H88" s="294" t="str">
        <f>IF(C88="","",IF(AND(DANE!L92=DANE!$A$77,DANE!$I$9="",OR(AND(DANE!V92=DANE!$A$63,DANE!F92&gt;4),DANE!V92="")),DANE!P92/DANE!Q92,0))</f>
        <v/>
      </c>
      <c r="I88" s="284" t="str">
        <f>IF(C88="","",IF(C88="",0,IF(AND(F88=DANE!$A$30,H88&gt;0),DANE!AB92,)))</f>
        <v/>
      </c>
    </row>
    <row r="89" spans="1:9" x14ac:dyDescent="0.2">
      <c r="A89" s="18" t="str">
        <f t="shared" si="2"/>
        <v/>
      </c>
      <c r="B89" s="261" t="str">
        <f>IF(C89="","",DANE!C93)</f>
        <v/>
      </c>
      <c r="C89" s="295" t="str">
        <f>TABELA_DLA_DZIAŁU_BUDŻETU!C116</f>
        <v/>
      </c>
      <c r="D89" s="295" t="str">
        <f>IF(C89="","",DANE!W93)</f>
        <v/>
      </c>
      <c r="E89" s="295" t="str">
        <f>IF(C89="","",DANE!Y93)</f>
        <v/>
      </c>
      <c r="F89" s="296" t="str">
        <f>TABELA_DLA_DZIAŁU_BUDŻETU!F116</f>
        <v/>
      </c>
      <c r="G89" s="293" t="str">
        <f>DANE!L93</f>
        <v/>
      </c>
      <c r="H89" s="294" t="str">
        <f>IF(C89="","",IF(AND(DANE!L93=DANE!$A$77,DANE!$I$9="",OR(AND(DANE!V93=DANE!$A$63,DANE!F93&gt;4),DANE!V93="")),DANE!P93/DANE!Q93,0))</f>
        <v/>
      </c>
      <c r="I89" s="284" t="str">
        <f>IF(C89="","",IF(C89="",0,IF(AND(F89=DANE!$A$30,H89&gt;0),DANE!AB93,)))</f>
        <v/>
      </c>
    </row>
    <row r="90" spans="1:9" x14ac:dyDescent="0.2">
      <c r="A90" s="18" t="str">
        <f t="shared" si="2"/>
        <v/>
      </c>
      <c r="B90" s="261" t="str">
        <f>IF(C90="","",DANE!C94)</f>
        <v/>
      </c>
      <c r="C90" s="295" t="str">
        <f>TABELA_DLA_DZIAŁU_BUDŻETU!C117</f>
        <v/>
      </c>
      <c r="D90" s="295" t="str">
        <f>IF(C90="","",DANE!W94)</f>
        <v/>
      </c>
      <c r="E90" s="295" t="str">
        <f>IF(C90="","",DANE!Y94)</f>
        <v/>
      </c>
      <c r="F90" s="296" t="str">
        <f>TABELA_DLA_DZIAŁU_BUDŻETU!F117</f>
        <v/>
      </c>
      <c r="G90" s="293" t="str">
        <f>DANE!L94</f>
        <v/>
      </c>
      <c r="H90" s="294" t="str">
        <f>IF(C90="","",IF(AND(DANE!L94=DANE!$A$77,DANE!$I$9="",OR(AND(DANE!V94=DANE!$A$63,DANE!F94&gt;4),DANE!V94="")),DANE!P94/DANE!Q94,0))</f>
        <v/>
      </c>
      <c r="I90" s="284" t="str">
        <f>IF(C90="","",IF(C90="",0,IF(AND(F90=DANE!$A$30,H90&gt;0),DANE!AB94,)))</f>
        <v/>
      </c>
    </row>
    <row r="91" spans="1:9" x14ac:dyDescent="0.2">
      <c r="A91" s="18" t="str">
        <f t="shared" si="2"/>
        <v/>
      </c>
      <c r="B91" s="261" t="str">
        <f>IF(C91="","",DANE!C95)</f>
        <v/>
      </c>
      <c r="C91" s="295" t="str">
        <f>TABELA_DLA_DZIAŁU_BUDŻETU!C118</f>
        <v/>
      </c>
      <c r="D91" s="295" t="str">
        <f>IF(C91="","",DANE!W95)</f>
        <v/>
      </c>
      <c r="E91" s="295" t="str">
        <f>IF(C91="","",DANE!Y95)</f>
        <v/>
      </c>
      <c r="F91" s="296" t="str">
        <f>TABELA_DLA_DZIAŁU_BUDŻETU!F118</f>
        <v/>
      </c>
      <c r="G91" s="293" t="str">
        <f>DANE!L95</f>
        <v/>
      </c>
      <c r="H91" s="294" t="str">
        <f>IF(C91="","",IF(AND(DANE!L95=DANE!$A$77,DANE!$I$9="",OR(AND(DANE!V95=DANE!$A$63,DANE!F95&gt;4),DANE!V95="")),DANE!P95/DANE!Q95,0))</f>
        <v/>
      </c>
      <c r="I91" s="284" t="str">
        <f>IF(C91="","",IF(C91="",0,IF(AND(F91=DANE!$A$30,H91&gt;0),DANE!AB95,)))</f>
        <v/>
      </c>
    </row>
    <row r="92" spans="1:9" x14ac:dyDescent="0.2">
      <c r="A92" s="18" t="str">
        <f t="shared" si="2"/>
        <v/>
      </c>
      <c r="B92" s="261" t="str">
        <f>IF(C92="","",DANE!C96)</f>
        <v/>
      </c>
      <c r="C92" s="295" t="str">
        <f>TABELA_DLA_DZIAŁU_BUDŻETU!C119</f>
        <v/>
      </c>
      <c r="D92" s="295" t="str">
        <f>IF(C92="","",DANE!W96)</f>
        <v/>
      </c>
      <c r="E92" s="295" t="str">
        <f>IF(C92="","",DANE!Y96)</f>
        <v/>
      </c>
      <c r="F92" s="296" t="str">
        <f>TABELA_DLA_DZIAŁU_BUDŻETU!F119</f>
        <v/>
      </c>
      <c r="G92" s="293" t="str">
        <f>DANE!L96</f>
        <v/>
      </c>
      <c r="H92" s="294" t="str">
        <f>IF(C92="","",IF(AND(DANE!L96=DANE!$A$77,DANE!$I$9="",OR(AND(DANE!V96=DANE!$A$63,DANE!F96&gt;4),DANE!V96="")),DANE!P96/DANE!Q96,0))</f>
        <v/>
      </c>
      <c r="I92" s="284" t="str">
        <f>IF(C92="","",IF(C92="",0,IF(AND(F92=DANE!$A$30,H92&gt;0),DANE!AB96,)))</f>
        <v/>
      </c>
    </row>
    <row r="93" spans="1:9" x14ac:dyDescent="0.2">
      <c r="A93" s="18" t="str">
        <f t="shared" si="2"/>
        <v/>
      </c>
      <c r="B93" s="261" t="str">
        <f>IF(C93="","",DANE!C97)</f>
        <v/>
      </c>
      <c r="C93" s="295" t="str">
        <f>TABELA_DLA_DZIAŁU_BUDŻETU!C120</f>
        <v/>
      </c>
      <c r="D93" s="295" t="str">
        <f>IF(C93="","",DANE!W97)</f>
        <v/>
      </c>
      <c r="E93" s="295" t="str">
        <f>IF(C93="","",DANE!Y97)</f>
        <v/>
      </c>
      <c r="F93" s="296" t="str">
        <f>TABELA_DLA_DZIAŁU_BUDŻETU!F120</f>
        <v/>
      </c>
      <c r="G93" s="293" t="str">
        <f>DANE!L97</f>
        <v/>
      </c>
      <c r="H93" s="294" t="str">
        <f>IF(C93="","",IF(AND(DANE!L97=DANE!$A$77,DANE!$I$9="",OR(AND(DANE!V97=DANE!$A$63,DANE!F97&gt;4),DANE!V97="")),DANE!P97/DANE!Q97,0))</f>
        <v/>
      </c>
      <c r="I93" s="284" t="str">
        <f>IF(C93="","",IF(C93="",0,IF(AND(F93=DANE!$A$30,H93&gt;0),DANE!AB97,)))</f>
        <v/>
      </c>
    </row>
    <row r="94" spans="1:9" x14ac:dyDescent="0.2">
      <c r="A94" s="18" t="str">
        <f t="shared" si="2"/>
        <v/>
      </c>
      <c r="B94" s="261" t="str">
        <f>IF(C94="","",DANE!C98)</f>
        <v/>
      </c>
      <c r="C94" s="295" t="str">
        <f>TABELA_DLA_DZIAŁU_BUDŻETU!C121</f>
        <v/>
      </c>
      <c r="D94" s="295" t="str">
        <f>IF(C94="","",DANE!W98)</f>
        <v/>
      </c>
      <c r="E94" s="295" t="str">
        <f>IF(C94="","",DANE!Y98)</f>
        <v/>
      </c>
      <c r="F94" s="296" t="str">
        <f>TABELA_DLA_DZIAŁU_BUDŻETU!F121</f>
        <v/>
      </c>
      <c r="G94" s="293" t="str">
        <f>DANE!L98</f>
        <v/>
      </c>
      <c r="H94" s="294" t="str">
        <f>IF(C94="","",IF(AND(DANE!L98=DANE!$A$77,DANE!$I$9="",OR(AND(DANE!V98=DANE!$A$63,DANE!F98&gt;4),DANE!V98="")),DANE!P98/DANE!Q98,0))</f>
        <v/>
      </c>
      <c r="I94" s="284" t="str">
        <f>IF(C94="","",IF(C94="",0,IF(AND(F94=DANE!$A$30,H94&gt;0),DANE!AB98,)))</f>
        <v/>
      </c>
    </row>
    <row r="95" spans="1:9" x14ac:dyDescent="0.2">
      <c r="A95" s="18" t="str">
        <f t="shared" si="2"/>
        <v/>
      </c>
      <c r="B95" s="261" t="str">
        <f>IF(C95="","",DANE!C99)</f>
        <v/>
      </c>
      <c r="C95" s="295" t="str">
        <f>TABELA_DLA_DZIAŁU_BUDŻETU!C122</f>
        <v/>
      </c>
      <c r="D95" s="295" t="str">
        <f>IF(C95="","",DANE!W99)</f>
        <v/>
      </c>
      <c r="E95" s="295" t="str">
        <f>IF(C95="","",DANE!Y99)</f>
        <v/>
      </c>
      <c r="F95" s="296" t="str">
        <f>TABELA_DLA_DZIAŁU_BUDŻETU!F122</f>
        <v/>
      </c>
      <c r="G95" s="293" t="str">
        <f>DANE!L99</f>
        <v/>
      </c>
      <c r="H95" s="294" t="str">
        <f>IF(C95="","",IF(AND(DANE!L99=DANE!$A$77,DANE!$I$9="",OR(AND(DANE!V99=DANE!$A$63,DANE!F99&gt;4),DANE!V99="")),DANE!P99/DANE!Q99,0))</f>
        <v/>
      </c>
      <c r="I95" s="284" t="str">
        <f>IF(C95="","",IF(C95="",0,IF(AND(F95=DANE!$A$30,H95&gt;0),DANE!AB99,)))</f>
        <v/>
      </c>
    </row>
    <row r="96" spans="1:9" x14ac:dyDescent="0.2">
      <c r="A96" s="18" t="str">
        <f t="shared" si="2"/>
        <v/>
      </c>
      <c r="B96" s="261" t="str">
        <f>IF(C96="","",DANE!C100)</f>
        <v/>
      </c>
      <c r="C96" s="295" t="str">
        <f>TABELA_DLA_DZIAŁU_BUDŻETU!C123</f>
        <v/>
      </c>
      <c r="D96" s="295" t="str">
        <f>IF(C96="","",DANE!W100)</f>
        <v/>
      </c>
      <c r="E96" s="295" t="str">
        <f>IF(C96="","",DANE!Y100)</f>
        <v/>
      </c>
      <c r="F96" s="296" t="str">
        <f>TABELA_DLA_DZIAŁU_BUDŻETU!F123</f>
        <v/>
      </c>
      <c r="G96" s="293" t="str">
        <f>DANE!L100</f>
        <v/>
      </c>
      <c r="H96" s="294" t="str">
        <f>IF(C96="","",IF(AND(DANE!L100=DANE!$A$77,DANE!$I$9="",OR(AND(DANE!V100=DANE!$A$63,DANE!F100&gt;4),DANE!V100="")),DANE!P100/DANE!Q100,0))</f>
        <v/>
      </c>
      <c r="I96" s="284" t="str">
        <f>IF(C96="","",IF(C96="",0,IF(AND(F96=DANE!$A$30,H96&gt;0),DANE!AB100,)))</f>
        <v/>
      </c>
    </row>
    <row r="97" spans="1:9" x14ac:dyDescent="0.2">
      <c r="A97" s="18" t="str">
        <f t="shared" si="2"/>
        <v/>
      </c>
      <c r="B97" s="261" t="str">
        <f>IF(C97="","",DANE!C101)</f>
        <v/>
      </c>
      <c r="C97" s="295" t="str">
        <f>TABELA_DLA_DZIAŁU_BUDŻETU!C124</f>
        <v/>
      </c>
      <c r="D97" s="295" t="str">
        <f>IF(C97="","",DANE!W101)</f>
        <v/>
      </c>
      <c r="E97" s="295" t="str">
        <f>IF(C97="","",DANE!Y101)</f>
        <v/>
      </c>
      <c r="F97" s="296" t="str">
        <f>TABELA_DLA_DZIAŁU_BUDŻETU!F124</f>
        <v/>
      </c>
      <c r="G97" s="293" t="str">
        <f>DANE!L101</f>
        <v/>
      </c>
      <c r="H97" s="294" t="str">
        <f>IF(C97="","",IF(AND(DANE!L101=DANE!$A$77,DANE!$I$9="",OR(AND(DANE!V101=DANE!$A$63,DANE!F101&gt;4),DANE!V101="")),DANE!P101/DANE!Q101,0))</f>
        <v/>
      </c>
      <c r="I97" s="284" t="str">
        <f>IF(C97="","",IF(C97="",0,IF(AND(F97=DANE!$A$30,H97&gt;0),DANE!AB101,)))</f>
        <v/>
      </c>
    </row>
    <row r="98" spans="1:9" x14ac:dyDescent="0.2">
      <c r="A98" s="18" t="str">
        <f t="shared" si="2"/>
        <v/>
      </c>
      <c r="B98" s="261" t="str">
        <f>IF(C98="","",DANE!C102)</f>
        <v/>
      </c>
      <c r="C98" s="295" t="str">
        <f>TABELA_DLA_DZIAŁU_BUDŻETU!C125</f>
        <v/>
      </c>
      <c r="D98" s="295" t="str">
        <f>IF(C98="","",DANE!W102)</f>
        <v/>
      </c>
      <c r="E98" s="295" t="str">
        <f>IF(C98="","",DANE!Y102)</f>
        <v/>
      </c>
      <c r="F98" s="296" t="str">
        <f>TABELA_DLA_DZIAŁU_BUDŻETU!F125</f>
        <v/>
      </c>
      <c r="G98" s="293" t="str">
        <f>DANE!L102</f>
        <v/>
      </c>
      <c r="H98" s="294" t="str">
        <f>IF(C98="","",IF(AND(DANE!L102=DANE!$A$77,DANE!$I$9="",OR(AND(DANE!V102=DANE!$A$63,DANE!F102&gt;4),DANE!V102="")),DANE!P102/DANE!Q102,0))</f>
        <v/>
      </c>
      <c r="I98" s="284" t="str">
        <f>IF(C98="","",IF(C98="",0,IF(AND(F98=DANE!$A$30,H98&gt;0),DANE!AB102,)))</f>
        <v/>
      </c>
    </row>
    <row r="99" spans="1:9" x14ac:dyDescent="0.2">
      <c r="A99" s="18" t="str">
        <f t="shared" si="2"/>
        <v/>
      </c>
      <c r="B99" s="261" t="str">
        <f>IF(C99="","",DANE!C103)</f>
        <v/>
      </c>
      <c r="C99" s="295" t="str">
        <f>TABELA_DLA_DZIAŁU_BUDŻETU!C126</f>
        <v/>
      </c>
      <c r="D99" s="295" t="str">
        <f>IF(C99="","",DANE!W103)</f>
        <v/>
      </c>
      <c r="E99" s="295" t="str">
        <f>IF(C99="","",DANE!Y103)</f>
        <v/>
      </c>
      <c r="F99" s="296" t="str">
        <f>TABELA_DLA_DZIAŁU_BUDŻETU!F126</f>
        <v/>
      </c>
      <c r="G99" s="293" t="str">
        <f>DANE!L103</f>
        <v/>
      </c>
      <c r="H99" s="294" t="str">
        <f>IF(C99="","",IF(AND(DANE!L103=DANE!$A$77,DANE!$I$9="",OR(AND(DANE!V103=DANE!$A$63,DANE!F103&gt;4),DANE!V103="")),DANE!P103/DANE!Q103,0))</f>
        <v/>
      </c>
      <c r="I99" s="284" t="str">
        <f>IF(C99="","",IF(C99="",0,IF(AND(F99=DANE!$A$30,H99&gt;0),DANE!AB103,)))</f>
        <v/>
      </c>
    </row>
    <row r="100" spans="1:9" x14ac:dyDescent="0.2">
      <c r="A100" s="18" t="str">
        <f t="shared" si="2"/>
        <v/>
      </c>
      <c r="B100" s="261" t="str">
        <f>IF(C100="","",DANE!C104)</f>
        <v/>
      </c>
      <c r="C100" s="295" t="str">
        <f>TABELA_DLA_DZIAŁU_BUDŻETU!C127</f>
        <v/>
      </c>
      <c r="D100" s="295" t="str">
        <f>IF(C100="","",DANE!W104)</f>
        <v/>
      </c>
      <c r="E100" s="295" t="str">
        <f>IF(C100="","",DANE!Y104)</f>
        <v/>
      </c>
      <c r="F100" s="296" t="str">
        <f>TABELA_DLA_DZIAŁU_BUDŻETU!F127</f>
        <v/>
      </c>
      <c r="G100" s="293" t="str">
        <f>DANE!L104</f>
        <v/>
      </c>
      <c r="H100" s="294" t="str">
        <f>IF(C100="","",IF(AND(DANE!L104=DANE!$A$77,DANE!$I$9="",OR(AND(DANE!V104=DANE!$A$63,DANE!F104&gt;4),DANE!V104="")),DANE!P104/DANE!Q104,0))</f>
        <v/>
      </c>
      <c r="I100" s="284" t="str">
        <f>IF(C100="","",IF(C100="",0,IF(AND(F100=DANE!$A$30,H100&gt;0),DANE!AB104,)))</f>
        <v/>
      </c>
    </row>
    <row r="101" spans="1:9" x14ac:dyDescent="0.2">
      <c r="A101" s="18" t="str">
        <f t="shared" si="2"/>
        <v/>
      </c>
      <c r="B101" s="261" t="str">
        <f>IF(C101="","",DANE!C105)</f>
        <v/>
      </c>
      <c r="C101" s="295" t="str">
        <f>TABELA_DLA_DZIAŁU_BUDŻETU!C128</f>
        <v/>
      </c>
      <c r="D101" s="295" t="str">
        <f>IF(C101="","",DANE!W105)</f>
        <v/>
      </c>
      <c r="E101" s="295" t="str">
        <f>IF(C101="","",DANE!Y105)</f>
        <v/>
      </c>
      <c r="F101" s="296" t="str">
        <f>TABELA_DLA_DZIAŁU_BUDŻETU!F128</f>
        <v/>
      </c>
      <c r="G101" s="293" t="str">
        <f>DANE!L105</f>
        <v/>
      </c>
      <c r="H101" s="294" t="str">
        <f>IF(C101="","",IF(AND(DANE!L105=DANE!$A$77,DANE!$I$9="",OR(AND(DANE!V105=DANE!$A$63,DANE!F105&gt;4),DANE!V105="")),DANE!P105/DANE!Q105,0))</f>
        <v/>
      </c>
      <c r="I101" s="284" t="str">
        <f>IF(C101="","",IF(C101="",0,IF(AND(F101=DANE!$A$30,H101&gt;0),DANE!AB105,)))</f>
        <v/>
      </c>
    </row>
    <row r="102" spans="1:9" x14ac:dyDescent="0.2">
      <c r="A102" s="18" t="str">
        <f t="shared" si="2"/>
        <v/>
      </c>
      <c r="B102" s="261" t="str">
        <f>IF(C102="","",DANE!C106)</f>
        <v/>
      </c>
      <c r="C102" s="295" t="str">
        <f>TABELA_DLA_DZIAŁU_BUDŻETU!C129</f>
        <v/>
      </c>
      <c r="D102" s="295" t="str">
        <f>IF(C102="","",DANE!W106)</f>
        <v/>
      </c>
      <c r="E102" s="295" t="str">
        <f>IF(C102="","",DANE!Y106)</f>
        <v/>
      </c>
      <c r="F102" s="296" t="str">
        <f>TABELA_DLA_DZIAŁU_BUDŻETU!F129</f>
        <v/>
      </c>
      <c r="G102" s="293" t="str">
        <f>DANE!L106</f>
        <v/>
      </c>
      <c r="H102" s="294" t="str">
        <f>IF(C102="","",IF(AND(DANE!L106=DANE!$A$77,DANE!$I$9="",OR(AND(DANE!V106=DANE!$A$63,DANE!F106&gt;4),DANE!V106="")),DANE!P106/DANE!Q106,0))</f>
        <v/>
      </c>
      <c r="I102" s="284" t="str">
        <f>IF(C102="","",IF(C102="",0,IF(AND(F102=DANE!$A$30,H102&gt;0),DANE!AB106,)))</f>
        <v/>
      </c>
    </row>
    <row r="103" spans="1:9" x14ac:dyDescent="0.2">
      <c r="A103" s="18" t="str">
        <f t="shared" si="2"/>
        <v/>
      </c>
      <c r="B103" s="261" t="str">
        <f>IF(C103="","",DANE!C107)</f>
        <v/>
      </c>
      <c r="C103" s="295" t="str">
        <f>TABELA_DLA_DZIAŁU_BUDŻETU!C130</f>
        <v/>
      </c>
      <c r="D103" s="295" t="str">
        <f>IF(C103="","",DANE!W107)</f>
        <v/>
      </c>
      <c r="E103" s="295" t="str">
        <f>IF(C103="","",DANE!Y107)</f>
        <v/>
      </c>
      <c r="F103" s="296" t="str">
        <f>TABELA_DLA_DZIAŁU_BUDŻETU!F130</f>
        <v/>
      </c>
      <c r="G103" s="293" t="str">
        <f>DANE!L107</f>
        <v/>
      </c>
      <c r="H103" s="294" t="str">
        <f>IF(C103="","",IF(AND(DANE!L107=DANE!$A$77,DANE!$I$9="",OR(AND(DANE!V107=DANE!$A$63,DANE!F107&gt;4),DANE!V107="")),DANE!P107/DANE!Q107,0))</f>
        <v/>
      </c>
      <c r="I103" s="284" t="str">
        <f>IF(C103="","",IF(C103="",0,IF(AND(F103=DANE!$A$30,H103&gt;0),DANE!AB107,)))</f>
        <v/>
      </c>
    </row>
    <row r="104" spans="1:9" x14ac:dyDescent="0.2">
      <c r="A104" s="18" t="str">
        <f t="shared" si="2"/>
        <v/>
      </c>
      <c r="B104" s="261" t="str">
        <f>IF(C104="","",DANE!C108)</f>
        <v/>
      </c>
      <c r="C104" s="295" t="str">
        <f>TABELA_DLA_DZIAŁU_BUDŻETU!C131</f>
        <v/>
      </c>
      <c r="D104" s="295" t="str">
        <f>IF(C104="","",DANE!W108)</f>
        <v/>
      </c>
      <c r="E104" s="295" t="str">
        <f>IF(C104="","",DANE!Y108)</f>
        <v/>
      </c>
      <c r="F104" s="296" t="str">
        <f>TABELA_DLA_DZIAŁU_BUDŻETU!F131</f>
        <v/>
      </c>
      <c r="G104" s="293" t="str">
        <f>DANE!L108</f>
        <v/>
      </c>
      <c r="H104" s="294" t="str">
        <f>IF(C104="","",IF(AND(DANE!L108=DANE!$A$77,DANE!$I$9="",OR(AND(DANE!V108=DANE!$A$63,DANE!F108&gt;4),DANE!V108="")),DANE!P108/DANE!Q108,0))</f>
        <v/>
      </c>
      <c r="I104" s="284" t="str">
        <f>IF(C104="","",IF(C104="",0,IF(AND(F104=DANE!$A$30,H104&gt;0),DANE!AB108,)))</f>
        <v/>
      </c>
    </row>
    <row r="105" spans="1:9" x14ac:dyDescent="0.2">
      <c r="A105" s="18" t="str">
        <f t="shared" si="2"/>
        <v/>
      </c>
      <c r="B105" s="261" t="str">
        <f>IF(C105="","",DANE!C109)</f>
        <v/>
      </c>
      <c r="C105" s="295" t="str">
        <f>TABELA_DLA_DZIAŁU_BUDŻETU!C132</f>
        <v/>
      </c>
      <c r="D105" s="295" t="str">
        <f>IF(C105="","",DANE!W109)</f>
        <v/>
      </c>
      <c r="E105" s="295" t="str">
        <f>IF(C105="","",DANE!Y109)</f>
        <v/>
      </c>
      <c r="F105" s="296" t="str">
        <f>TABELA_DLA_DZIAŁU_BUDŻETU!F132</f>
        <v/>
      </c>
      <c r="G105" s="293" t="str">
        <f>DANE!L109</f>
        <v/>
      </c>
      <c r="H105" s="294" t="str">
        <f>IF(C105="","",IF(AND(DANE!L109=DANE!$A$77,DANE!$I$9="",OR(AND(DANE!V109=DANE!$A$63,DANE!F109&gt;4),DANE!V109="")),DANE!P109/DANE!Q109,0))</f>
        <v/>
      </c>
      <c r="I105" s="284" t="str">
        <f>IF(C105="","",IF(C105="",0,IF(AND(F105=DANE!$A$30,H105&gt;0),DANE!AB109,)))</f>
        <v/>
      </c>
    </row>
    <row r="106" spans="1:9" x14ac:dyDescent="0.2">
      <c r="A106" s="18" t="str">
        <f t="shared" si="2"/>
        <v/>
      </c>
      <c r="B106" s="261" t="str">
        <f>IF(C106="","",DANE!C110)</f>
        <v/>
      </c>
      <c r="C106" s="295" t="str">
        <f>TABELA_DLA_DZIAŁU_BUDŻETU!C133</f>
        <v/>
      </c>
      <c r="D106" s="295" t="str">
        <f>IF(C106="","",DANE!W110)</f>
        <v/>
      </c>
      <c r="E106" s="295" t="str">
        <f>IF(C106="","",DANE!Y110)</f>
        <v/>
      </c>
      <c r="F106" s="296" t="str">
        <f>TABELA_DLA_DZIAŁU_BUDŻETU!F133</f>
        <v/>
      </c>
      <c r="G106" s="293" t="str">
        <f>DANE!L110</f>
        <v/>
      </c>
      <c r="H106" s="294" t="str">
        <f>IF(C106="","",IF(AND(DANE!L110=DANE!$A$77,DANE!$I$9="",OR(AND(DANE!V110=DANE!$A$63,DANE!F110&gt;4),DANE!V110="")),DANE!P110/DANE!Q110,0))</f>
        <v/>
      </c>
      <c r="I106" s="284" t="str">
        <f>IF(C106="","",IF(C106="",0,IF(AND(F106=DANE!$A$30,H106&gt;0),DANE!AB110,)))</f>
        <v/>
      </c>
    </row>
    <row r="107" spans="1:9" x14ac:dyDescent="0.2">
      <c r="A107" s="18" t="str">
        <f t="shared" si="2"/>
        <v/>
      </c>
      <c r="B107" s="261" t="str">
        <f>IF(C107="","",DANE!C111)</f>
        <v/>
      </c>
      <c r="C107" s="295" t="str">
        <f>TABELA_DLA_DZIAŁU_BUDŻETU!C134</f>
        <v/>
      </c>
      <c r="D107" s="295" t="str">
        <f>IF(C107="","",DANE!W111)</f>
        <v/>
      </c>
      <c r="E107" s="295" t="str">
        <f>IF(C107="","",DANE!Y111)</f>
        <v/>
      </c>
      <c r="F107" s="296" t="str">
        <f>TABELA_DLA_DZIAŁU_BUDŻETU!F134</f>
        <v/>
      </c>
      <c r="G107" s="293" t="str">
        <f>DANE!L111</f>
        <v/>
      </c>
      <c r="H107" s="294" t="str">
        <f>IF(C107="","",IF(AND(DANE!L111=DANE!$A$77,DANE!$I$9="",OR(AND(DANE!V111=DANE!$A$63,DANE!F111&gt;4),DANE!V111="")),DANE!P111/DANE!Q111,0))</f>
        <v/>
      </c>
      <c r="I107" s="284" t="str">
        <f>IF(C107="","",IF(C107="",0,IF(AND(F107=DANE!$A$30,H107&gt;0),DANE!AB111,)))</f>
        <v/>
      </c>
    </row>
    <row r="108" spans="1:9" x14ac:dyDescent="0.2">
      <c r="A108" s="18" t="str">
        <f t="shared" si="2"/>
        <v/>
      </c>
      <c r="B108" s="261" t="str">
        <f>IF(C108="","",DANE!C112)</f>
        <v/>
      </c>
      <c r="C108" s="295" t="str">
        <f>TABELA_DLA_DZIAŁU_BUDŻETU!C135</f>
        <v/>
      </c>
      <c r="D108" s="295" t="str">
        <f>IF(C108="","",DANE!W112)</f>
        <v/>
      </c>
      <c r="E108" s="295" t="str">
        <f>IF(C108="","",DANE!Y112)</f>
        <v/>
      </c>
      <c r="F108" s="296" t="str">
        <f>TABELA_DLA_DZIAŁU_BUDŻETU!F135</f>
        <v/>
      </c>
      <c r="G108" s="293" t="str">
        <f>DANE!L112</f>
        <v/>
      </c>
      <c r="H108" s="294" t="str">
        <f>IF(C108="","",IF(AND(DANE!L112=DANE!$A$77,DANE!$I$9="",OR(AND(DANE!V112=DANE!$A$63,DANE!F112&gt;4),DANE!V112="")),DANE!P112/DANE!Q112,0))</f>
        <v/>
      </c>
      <c r="I108" s="284" t="str">
        <f>IF(C108="","",IF(C108="",0,IF(AND(F108=DANE!$A$30,H108&gt;0),DANE!AB112,)))</f>
        <v/>
      </c>
    </row>
    <row r="109" spans="1:9" x14ac:dyDescent="0.2">
      <c r="A109" s="18" t="str">
        <f t="shared" si="2"/>
        <v/>
      </c>
      <c r="B109" s="261" t="str">
        <f>IF(C109="","",DANE!C113)</f>
        <v/>
      </c>
      <c r="C109" s="295" t="str">
        <f>TABELA_DLA_DZIAŁU_BUDŻETU!C136</f>
        <v/>
      </c>
      <c r="D109" s="295" t="str">
        <f>IF(C109="","",DANE!W113)</f>
        <v/>
      </c>
      <c r="E109" s="295" t="str">
        <f>IF(C109="","",DANE!Y113)</f>
        <v/>
      </c>
      <c r="F109" s="296" t="str">
        <f>TABELA_DLA_DZIAŁU_BUDŻETU!F136</f>
        <v/>
      </c>
      <c r="G109" s="293" t="str">
        <f>DANE!L113</f>
        <v/>
      </c>
      <c r="H109" s="294" t="str">
        <f>IF(C109="","",IF(AND(DANE!L113=DANE!$A$77,DANE!$I$9="",OR(AND(DANE!V113=DANE!$A$63,DANE!F113&gt;4),DANE!V113="")),DANE!P113/DANE!Q113,0))</f>
        <v/>
      </c>
      <c r="I109" s="284" t="str">
        <f>IF(C109="","",IF(C109="",0,IF(AND(F109=DANE!$A$30,H109&gt;0),DANE!AB113,)))</f>
        <v/>
      </c>
    </row>
    <row r="110" spans="1:9" x14ac:dyDescent="0.2">
      <c r="A110" s="18" t="str">
        <f t="shared" si="2"/>
        <v/>
      </c>
      <c r="B110" s="261" t="str">
        <f>IF(C110="","",DANE!C114)</f>
        <v/>
      </c>
      <c r="C110" s="295" t="str">
        <f>TABELA_DLA_DZIAŁU_BUDŻETU!C137</f>
        <v/>
      </c>
      <c r="D110" s="295" t="str">
        <f>IF(C110="","",DANE!W114)</f>
        <v/>
      </c>
      <c r="E110" s="295" t="str">
        <f>IF(C110="","",DANE!Y114)</f>
        <v/>
      </c>
      <c r="F110" s="296" t="str">
        <f>TABELA_DLA_DZIAŁU_BUDŻETU!F137</f>
        <v/>
      </c>
      <c r="G110" s="293" t="str">
        <f>DANE!L114</f>
        <v/>
      </c>
      <c r="H110" s="294" t="str">
        <f>IF(C110="","",IF(AND(DANE!L114=DANE!$A$77,DANE!$I$9="",OR(AND(DANE!V114=DANE!$A$63,DANE!F114&gt;4),DANE!V114="")),DANE!P114/DANE!Q114,0))</f>
        <v/>
      </c>
      <c r="I110" s="284" t="str">
        <f>IF(C110="","",IF(C110="",0,IF(AND(F110=DANE!$A$30,H110&gt;0),DANE!AB114,)))</f>
        <v/>
      </c>
    </row>
    <row r="111" spans="1:9" x14ac:dyDescent="0.2">
      <c r="A111" s="18" t="str">
        <f t="shared" si="2"/>
        <v/>
      </c>
      <c r="B111" s="261" t="str">
        <f>IF(C111="","",DANE!C115)</f>
        <v/>
      </c>
      <c r="C111" s="295" t="str">
        <f>TABELA_DLA_DZIAŁU_BUDŻETU!C138</f>
        <v/>
      </c>
      <c r="D111" s="295" t="str">
        <f>IF(C111="","",DANE!W115)</f>
        <v/>
      </c>
      <c r="E111" s="295" t="str">
        <f>IF(C111="","",DANE!Y115)</f>
        <v/>
      </c>
      <c r="F111" s="296" t="str">
        <f>TABELA_DLA_DZIAŁU_BUDŻETU!F138</f>
        <v/>
      </c>
      <c r="G111" s="293" t="str">
        <f>DANE!L115</f>
        <v/>
      </c>
      <c r="H111" s="294" t="str">
        <f>IF(C111="","",IF(AND(DANE!L115=DANE!$A$77,DANE!$I$9="",OR(AND(DANE!V115=DANE!$A$63,DANE!F115&gt;4),DANE!V115="")),DANE!P115/DANE!Q115,0))</f>
        <v/>
      </c>
      <c r="I111" s="284" t="str">
        <f>IF(C111="","",IF(C111="",0,IF(AND(F111=DANE!$A$30,H111&gt;0),DANE!AB115,)))</f>
        <v/>
      </c>
    </row>
    <row r="112" spans="1:9" x14ac:dyDescent="0.2">
      <c r="A112" s="18" t="str">
        <f t="shared" si="2"/>
        <v/>
      </c>
      <c r="B112" s="261" t="str">
        <f>IF(C112="","",DANE!C116)</f>
        <v/>
      </c>
      <c r="C112" s="295" t="str">
        <f>TABELA_DLA_DZIAŁU_BUDŻETU!C139</f>
        <v/>
      </c>
      <c r="D112" s="295" t="str">
        <f>IF(C112="","",DANE!W116)</f>
        <v/>
      </c>
      <c r="E112" s="295" t="str">
        <f>IF(C112="","",DANE!Y116)</f>
        <v/>
      </c>
      <c r="F112" s="296" t="str">
        <f>TABELA_DLA_DZIAŁU_BUDŻETU!F139</f>
        <v/>
      </c>
      <c r="G112" s="293" t="str">
        <f>DANE!L116</f>
        <v/>
      </c>
      <c r="H112" s="294" t="str">
        <f>IF(C112="","",IF(AND(DANE!L116=DANE!$A$77,DANE!$I$9="",OR(AND(DANE!V116=DANE!$A$63,DANE!F116&gt;4),DANE!V116="")),DANE!P116/DANE!Q116,0))</f>
        <v/>
      </c>
      <c r="I112" s="284" t="str">
        <f>IF(C112="","",IF(C112="",0,IF(AND(F112=DANE!$A$30,H112&gt;0),DANE!AB116,)))</f>
        <v/>
      </c>
    </row>
    <row r="113" spans="1:9" x14ac:dyDescent="0.2">
      <c r="A113" s="18" t="str">
        <f t="shared" si="2"/>
        <v/>
      </c>
      <c r="B113" s="261" t="str">
        <f>IF(C113="","",DANE!C117)</f>
        <v/>
      </c>
      <c r="C113" s="295" t="str">
        <f>TABELA_DLA_DZIAŁU_BUDŻETU!C140</f>
        <v/>
      </c>
      <c r="D113" s="295" t="str">
        <f>IF(C113="","",DANE!W117)</f>
        <v/>
      </c>
      <c r="E113" s="295" t="str">
        <f>IF(C113="","",DANE!Y117)</f>
        <v/>
      </c>
      <c r="F113" s="296" t="str">
        <f>TABELA_DLA_DZIAŁU_BUDŻETU!F140</f>
        <v/>
      </c>
      <c r="G113" s="293" t="str">
        <f>DANE!L117</f>
        <v/>
      </c>
      <c r="H113" s="294" t="str">
        <f>IF(C113="","",IF(AND(DANE!L117=DANE!$A$77,DANE!$I$9="",OR(AND(DANE!V117=DANE!$A$63,DANE!F117&gt;4),DANE!V117="")),DANE!P117/DANE!Q117,0))</f>
        <v/>
      </c>
      <c r="I113" s="284" t="str">
        <f>IF(C113="","",IF(C113="",0,IF(AND(F113=DANE!$A$30,H113&gt;0),DANE!AB117,)))</f>
        <v/>
      </c>
    </row>
    <row r="114" spans="1:9" x14ac:dyDescent="0.2">
      <c r="A114" s="18" t="str">
        <f t="shared" si="2"/>
        <v/>
      </c>
      <c r="B114" s="261" t="str">
        <f>IF(C114="","",DANE!C118)</f>
        <v/>
      </c>
      <c r="C114" s="295" t="str">
        <f>TABELA_DLA_DZIAŁU_BUDŻETU!C141</f>
        <v/>
      </c>
      <c r="D114" s="295" t="str">
        <f>IF(C114="","",DANE!W118)</f>
        <v/>
      </c>
      <c r="E114" s="295" t="str">
        <f>IF(C114="","",DANE!Y118)</f>
        <v/>
      </c>
      <c r="F114" s="296" t="str">
        <f>TABELA_DLA_DZIAŁU_BUDŻETU!F141</f>
        <v/>
      </c>
      <c r="G114" s="293" t="str">
        <f>DANE!L118</f>
        <v/>
      </c>
      <c r="H114" s="294" t="str">
        <f>IF(C114="","",IF(AND(DANE!L118=DANE!$A$77,DANE!$I$9="",OR(AND(DANE!V118=DANE!$A$63,DANE!F118&gt;4),DANE!V118="")),DANE!P118/DANE!Q118,0))</f>
        <v/>
      </c>
      <c r="I114" s="284" t="str">
        <f>IF(C114="","",IF(C114="",0,IF(AND(F114=DANE!$A$30,H114&gt;0),DANE!AB118,)))</f>
        <v/>
      </c>
    </row>
    <row r="115" spans="1:9" x14ac:dyDescent="0.2">
      <c r="A115" s="18" t="str">
        <f t="shared" si="2"/>
        <v/>
      </c>
      <c r="B115" s="261" t="str">
        <f>IF(C115="","",DANE!C119)</f>
        <v/>
      </c>
      <c r="C115" s="295" t="str">
        <f>TABELA_DLA_DZIAŁU_BUDŻETU!C142</f>
        <v/>
      </c>
      <c r="D115" s="295" t="str">
        <f>IF(C115="","",DANE!W119)</f>
        <v/>
      </c>
      <c r="E115" s="295" t="str">
        <f>IF(C115="","",DANE!Y119)</f>
        <v/>
      </c>
      <c r="F115" s="296" t="str">
        <f>TABELA_DLA_DZIAŁU_BUDŻETU!F142</f>
        <v/>
      </c>
      <c r="G115" s="293" t="str">
        <f>DANE!L119</f>
        <v/>
      </c>
      <c r="H115" s="294" t="str">
        <f>IF(C115="","",IF(AND(DANE!L119=DANE!$A$77,DANE!$I$9="",OR(AND(DANE!V119=DANE!$A$63,DANE!F119&gt;4),DANE!V119="")),DANE!P119/DANE!Q119,0))</f>
        <v/>
      </c>
      <c r="I115" s="284" t="str">
        <f>IF(C115="","",IF(C115="",0,IF(AND(F115=DANE!$A$30,H115&gt;0),DANE!AB119,)))</f>
        <v/>
      </c>
    </row>
    <row r="116" spans="1:9" x14ac:dyDescent="0.2">
      <c r="A116" s="18" t="str">
        <f t="shared" si="2"/>
        <v/>
      </c>
      <c r="B116" s="261" t="str">
        <f>IF(C116="","",DANE!C120)</f>
        <v/>
      </c>
      <c r="C116" s="295" t="str">
        <f>TABELA_DLA_DZIAŁU_BUDŻETU!C143</f>
        <v/>
      </c>
      <c r="D116" s="295" t="str">
        <f>IF(C116="","",DANE!W120)</f>
        <v/>
      </c>
      <c r="E116" s="295" t="str">
        <f>IF(C116="","",DANE!Y120)</f>
        <v/>
      </c>
      <c r="F116" s="296" t="str">
        <f>TABELA_DLA_DZIAŁU_BUDŻETU!F143</f>
        <v/>
      </c>
      <c r="G116" s="293" t="str">
        <f>DANE!L120</f>
        <v/>
      </c>
      <c r="H116" s="294" t="str">
        <f>IF(C116="","",IF(AND(DANE!L120=DANE!$A$77,DANE!$I$9="",OR(AND(DANE!V120=DANE!$A$63,DANE!F120&gt;4),DANE!V120="")),DANE!P120/DANE!Q120,0))</f>
        <v/>
      </c>
      <c r="I116" s="284" t="str">
        <f>IF(C116="","",IF(C116="",0,IF(AND(F116=DANE!$A$30,H116&gt;0),DANE!AB120,)))</f>
        <v/>
      </c>
    </row>
    <row r="117" spans="1:9" x14ac:dyDescent="0.2">
      <c r="A117" s="18" t="str">
        <f t="shared" si="2"/>
        <v/>
      </c>
      <c r="B117" s="261" t="str">
        <f>IF(C117="","",DANE!C121)</f>
        <v/>
      </c>
      <c r="C117" s="295" t="str">
        <f>TABELA_DLA_DZIAŁU_BUDŻETU!C144</f>
        <v/>
      </c>
      <c r="D117" s="295" t="str">
        <f>IF(C117="","",DANE!W121)</f>
        <v/>
      </c>
      <c r="E117" s="295" t="str">
        <f>IF(C117="","",DANE!Y121)</f>
        <v/>
      </c>
      <c r="F117" s="296" t="str">
        <f>TABELA_DLA_DZIAŁU_BUDŻETU!F144</f>
        <v/>
      </c>
      <c r="G117" s="293" t="str">
        <f>DANE!L121</f>
        <v/>
      </c>
      <c r="H117" s="294" t="str">
        <f>IF(C117="","",IF(AND(DANE!L121=DANE!$A$77,DANE!$I$9="",OR(AND(DANE!V121=DANE!$A$63,DANE!F121&gt;4),DANE!V121="")),DANE!P121/DANE!Q121,0))</f>
        <v/>
      </c>
      <c r="I117" s="284" t="str">
        <f>IF(C117="","",IF(C117="",0,IF(AND(F117=DANE!$A$30,H117&gt;0),DANE!AB121,)))</f>
        <v/>
      </c>
    </row>
    <row r="118" spans="1:9" x14ac:dyDescent="0.2">
      <c r="A118" s="18" t="str">
        <f t="shared" si="2"/>
        <v/>
      </c>
      <c r="B118" s="261" t="str">
        <f>IF(C118="","",DANE!C122)</f>
        <v/>
      </c>
      <c r="C118" s="295" t="str">
        <f>TABELA_DLA_DZIAŁU_BUDŻETU!C145</f>
        <v/>
      </c>
      <c r="D118" s="295" t="str">
        <f>IF(C118="","",DANE!W122)</f>
        <v/>
      </c>
      <c r="E118" s="295" t="str">
        <f>IF(C118="","",DANE!Y122)</f>
        <v/>
      </c>
      <c r="F118" s="296" t="str">
        <f>TABELA_DLA_DZIAŁU_BUDŻETU!F145</f>
        <v/>
      </c>
      <c r="G118" s="293" t="str">
        <f>DANE!L122</f>
        <v/>
      </c>
      <c r="H118" s="294" t="str">
        <f>IF(C118="","",IF(AND(DANE!L122=DANE!$A$77,DANE!$I$9="",OR(AND(DANE!V122=DANE!$A$63,DANE!F122&gt;4),DANE!V122="")),DANE!P122/DANE!Q122,0))</f>
        <v/>
      </c>
      <c r="I118" s="284" t="str">
        <f>IF(C118="","",IF(C118="",0,IF(AND(F118=DANE!$A$30,H118&gt;0),DANE!AB122,)))</f>
        <v/>
      </c>
    </row>
    <row r="119" spans="1:9" x14ac:dyDescent="0.2">
      <c r="A119" s="18" t="str">
        <f t="shared" si="2"/>
        <v/>
      </c>
      <c r="B119" s="261" t="str">
        <f>IF(C119="","",DANE!C123)</f>
        <v/>
      </c>
      <c r="C119" s="295" t="str">
        <f>TABELA_DLA_DZIAŁU_BUDŻETU!C146</f>
        <v/>
      </c>
      <c r="D119" s="295" t="str">
        <f>IF(C119="","",DANE!W123)</f>
        <v/>
      </c>
      <c r="E119" s="295" t="str">
        <f>IF(C119="","",DANE!Y123)</f>
        <v/>
      </c>
      <c r="F119" s="296" t="str">
        <f>TABELA_DLA_DZIAŁU_BUDŻETU!F146</f>
        <v/>
      </c>
      <c r="G119" s="293" t="str">
        <f>DANE!L123</f>
        <v/>
      </c>
      <c r="H119" s="294" t="str">
        <f>IF(C119="","",IF(AND(DANE!L123=DANE!$A$77,DANE!$I$9="",OR(AND(DANE!V123=DANE!$A$63,DANE!F123&gt;4),DANE!V123="")),DANE!P123/DANE!Q123,0))</f>
        <v/>
      </c>
      <c r="I119" s="284" t="str">
        <f>IF(C119="","",IF(C119="",0,IF(AND(F119=DANE!$A$30,H119&gt;0),DANE!AB123,)))</f>
        <v/>
      </c>
    </row>
    <row r="120" spans="1:9" x14ac:dyDescent="0.2">
      <c r="A120" s="18" t="str">
        <f t="shared" si="2"/>
        <v/>
      </c>
      <c r="B120" s="261" t="str">
        <f>IF(C120="","",DANE!C124)</f>
        <v/>
      </c>
      <c r="C120" s="295" t="str">
        <f>TABELA_DLA_DZIAŁU_BUDŻETU!C147</f>
        <v/>
      </c>
      <c r="D120" s="295" t="str">
        <f>IF(C120="","",DANE!W124)</f>
        <v/>
      </c>
      <c r="E120" s="295" t="str">
        <f>IF(C120="","",DANE!Y124)</f>
        <v/>
      </c>
      <c r="F120" s="296" t="str">
        <f>TABELA_DLA_DZIAŁU_BUDŻETU!F147</f>
        <v/>
      </c>
      <c r="G120" s="293" t="str">
        <f>DANE!L124</f>
        <v/>
      </c>
      <c r="H120" s="294" t="str">
        <f>IF(C120="","",IF(AND(DANE!L124=DANE!$A$77,DANE!$I$9="",OR(AND(DANE!V124=DANE!$A$63,DANE!F124&gt;4),DANE!V124="")),DANE!P124/DANE!Q124,0))</f>
        <v/>
      </c>
      <c r="I120" s="284" t="str">
        <f>IF(C120="","",IF(C120="",0,IF(AND(F120=DANE!$A$30,H120&gt;0),DANE!AB124,)))</f>
        <v/>
      </c>
    </row>
    <row r="121" spans="1:9" x14ac:dyDescent="0.2">
      <c r="A121" s="18" t="str">
        <f t="shared" si="2"/>
        <v/>
      </c>
      <c r="B121" s="261" t="str">
        <f>IF(C121="","",DANE!C125)</f>
        <v/>
      </c>
      <c r="C121" s="295" t="str">
        <f>TABELA_DLA_DZIAŁU_BUDŻETU!C148</f>
        <v/>
      </c>
      <c r="D121" s="295" t="str">
        <f>IF(C121="","",DANE!W125)</f>
        <v/>
      </c>
      <c r="E121" s="295" t="str">
        <f>IF(C121="","",DANE!Y125)</f>
        <v/>
      </c>
      <c r="F121" s="296" t="str">
        <f>TABELA_DLA_DZIAŁU_BUDŻETU!F148</f>
        <v/>
      </c>
      <c r="G121" s="293" t="str">
        <f>DANE!L125</f>
        <v/>
      </c>
      <c r="H121" s="294" t="str">
        <f>IF(C121="","",IF(AND(DANE!L125=DANE!$A$77,DANE!$I$9="",OR(AND(DANE!V125=DANE!$A$63,DANE!F125&gt;4),DANE!V125="")),DANE!P125/DANE!Q125,0))</f>
        <v/>
      </c>
      <c r="I121" s="284" t="str">
        <f>IF(C121="","",IF(C121="",0,IF(AND(F121=DANE!$A$30,H121&gt;0),DANE!AB125,)))</f>
        <v/>
      </c>
    </row>
    <row r="122" spans="1:9" x14ac:dyDescent="0.2">
      <c r="A122" s="18" t="str">
        <f t="shared" si="2"/>
        <v/>
      </c>
      <c r="B122" s="261" t="str">
        <f>IF(C122="","",DANE!C126)</f>
        <v/>
      </c>
      <c r="C122" s="295" t="str">
        <f>TABELA_DLA_DZIAŁU_BUDŻETU!C149</f>
        <v/>
      </c>
      <c r="D122" s="295" t="str">
        <f>IF(C122="","",DANE!W126)</f>
        <v/>
      </c>
      <c r="E122" s="295" t="str">
        <f>IF(C122="","",DANE!Y126)</f>
        <v/>
      </c>
      <c r="F122" s="296" t="str">
        <f>TABELA_DLA_DZIAŁU_BUDŻETU!F149</f>
        <v/>
      </c>
      <c r="G122" s="293" t="str">
        <f>DANE!L126</f>
        <v/>
      </c>
      <c r="H122" s="294" t="str">
        <f>IF(C122="","",IF(AND(DANE!L126=DANE!$A$77,DANE!$I$9="",OR(AND(DANE!V126=DANE!$A$63,DANE!F126&gt;4),DANE!V126="")),DANE!P126/DANE!Q126,0))</f>
        <v/>
      </c>
      <c r="I122" s="284" t="str">
        <f>IF(C122="","",IF(C122="",0,IF(AND(F122=DANE!$A$30,H122&gt;0),DANE!AB126,)))</f>
        <v/>
      </c>
    </row>
    <row r="123" spans="1:9" x14ac:dyDescent="0.2">
      <c r="A123" s="18" t="str">
        <f t="shared" si="2"/>
        <v/>
      </c>
      <c r="B123" s="261" t="str">
        <f>IF(C123="","",DANE!C127)</f>
        <v/>
      </c>
      <c r="C123" s="295" t="str">
        <f>TABELA_DLA_DZIAŁU_BUDŻETU!C150</f>
        <v/>
      </c>
      <c r="D123" s="295" t="str">
        <f>IF(C123="","",DANE!W127)</f>
        <v/>
      </c>
      <c r="E123" s="295" t="str">
        <f>IF(C123="","",DANE!Y127)</f>
        <v/>
      </c>
      <c r="F123" s="296" t="str">
        <f>TABELA_DLA_DZIAŁU_BUDŻETU!F150</f>
        <v/>
      </c>
      <c r="G123" s="293" t="str">
        <f>DANE!L127</f>
        <v/>
      </c>
      <c r="H123" s="294" t="str">
        <f>IF(C123="","",IF(AND(DANE!L127=DANE!$A$77,DANE!$I$9="",OR(AND(DANE!V127=DANE!$A$63,DANE!F127&gt;4),DANE!V127="")),DANE!P127/DANE!Q127,0))</f>
        <v/>
      </c>
      <c r="I123" s="284" t="str">
        <f>IF(C123="","",IF(C123="",0,IF(AND(F123=DANE!$A$30,H123&gt;0),DANE!AB127,)))</f>
        <v/>
      </c>
    </row>
    <row r="124" spans="1:9" x14ac:dyDescent="0.2">
      <c r="A124" s="18" t="str">
        <f t="shared" si="2"/>
        <v/>
      </c>
      <c r="B124" s="261" t="str">
        <f>IF(C124="","",DANE!C128)</f>
        <v/>
      </c>
      <c r="C124" s="295" t="str">
        <f>TABELA_DLA_DZIAŁU_BUDŻETU!C151</f>
        <v/>
      </c>
      <c r="D124" s="295" t="str">
        <f>IF(C124="","",DANE!W128)</f>
        <v/>
      </c>
      <c r="E124" s="295" t="str">
        <f>IF(C124="","",DANE!Y128)</f>
        <v/>
      </c>
      <c r="F124" s="296" t="str">
        <f>TABELA_DLA_DZIAŁU_BUDŻETU!F151</f>
        <v/>
      </c>
      <c r="G124" s="293" t="str">
        <f>DANE!L128</f>
        <v/>
      </c>
      <c r="H124" s="294" t="str">
        <f>IF(C124="","",IF(AND(DANE!L128=DANE!$A$77,DANE!$I$9="",OR(AND(DANE!V128=DANE!$A$63,DANE!F128&gt;4),DANE!V128="")),DANE!P128/DANE!Q128,0))</f>
        <v/>
      </c>
      <c r="I124" s="284" t="str">
        <f>IF(C124="","",IF(C124="",0,IF(AND(F124=DANE!$A$30,H124&gt;0),DANE!AB128,)))</f>
        <v/>
      </c>
    </row>
    <row r="125" spans="1:9" x14ac:dyDescent="0.2">
      <c r="A125" s="18" t="str">
        <f t="shared" si="2"/>
        <v/>
      </c>
      <c r="B125" s="261" t="str">
        <f>IF(C125="","",DANE!C129)</f>
        <v/>
      </c>
      <c r="C125" s="295" t="str">
        <f>TABELA_DLA_DZIAŁU_BUDŻETU!C152</f>
        <v/>
      </c>
      <c r="D125" s="295" t="str">
        <f>IF(C125="","",DANE!W129)</f>
        <v/>
      </c>
      <c r="E125" s="295" t="str">
        <f>IF(C125="","",DANE!Y129)</f>
        <v/>
      </c>
      <c r="F125" s="296" t="str">
        <f>TABELA_DLA_DZIAŁU_BUDŻETU!F152</f>
        <v/>
      </c>
      <c r="G125" s="293" t="str">
        <f>DANE!L129</f>
        <v/>
      </c>
      <c r="H125" s="294" t="str">
        <f>IF(C125="","",IF(AND(DANE!L129=DANE!$A$77,DANE!$I$9="",OR(AND(DANE!V129=DANE!$A$63,DANE!F129&gt;4),DANE!V129="")),DANE!P129/DANE!Q129,0))</f>
        <v/>
      </c>
      <c r="I125" s="284" t="str">
        <f>IF(C125="","",IF(C125="",0,IF(AND(F125=DANE!$A$30,H125&gt;0),DANE!AB129,)))</f>
        <v/>
      </c>
    </row>
    <row r="126" spans="1:9" x14ac:dyDescent="0.2">
      <c r="A126" s="18" t="str">
        <f t="shared" si="2"/>
        <v/>
      </c>
      <c r="B126" s="261" t="str">
        <f>IF(C126="","",DANE!C130)</f>
        <v/>
      </c>
      <c r="C126" s="295" t="str">
        <f>TABELA_DLA_DZIAŁU_BUDŻETU!C153</f>
        <v/>
      </c>
      <c r="D126" s="295" t="str">
        <f>IF(C126="","",DANE!W130)</f>
        <v/>
      </c>
      <c r="E126" s="295" t="str">
        <f>IF(C126="","",DANE!Y130)</f>
        <v/>
      </c>
      <c r="F126" s="296" t="str">
        <f>TABELA_DLA_DZIAŁU_BUDŻETU!F153</f>
        <v/>
      </c>
      <c r="G126" s="293" t="str">
        <f>DANE!L130</f>
        <v/>
      </c>
      <c r="H126" s="294" t="str">
        <f>IF(C126="","",IF(AND(DANE!L130=DANE!$A$77,DANE!$I$9="",OR(AND(DANE!V130=DANE!$A$63,DANE!F130&gt;4),DANE!V130="")),DANE!P130/DANE!Q130,0))</f>
        <v/>
      </c>
      <c r="I126" s="284" t="str">
        <f>IF(C126="","",IF(C126="",0,IF(AND(F126=DANE!$A$30,H126&gt;0),DANE!AB130,)))</f>
        <v/>
      </c>
    </row>
    <row r="127" spans="1:9" x14ac:dyDescent="0.2">
      <c r="A127" s="18" t="str">
        <f t="shared" si="2"/>
        <v/>
      </c>
      <c r="B127" s="261" t="str">
        <f>IF(C127="","",DANE!C131)</f>
        <v/>
      </c>
      <c r="C127" s="295" t="str">
        <f>TABELA_DLA_DZIAŁU_BUDŻETU!C154</f>
        <v/>
      </c>
      <c r="D127" s="295" t="str">
        <f>IF(C127="","",DANE!W131)</f>
        <v/>
      </c>
      <c r="E127" s="295" t="str">
        <f>IF(C127="","",DANE!Y131)</f>
        <v/>
      </c>
      <c r="F127" s="296" t="str">
        <f>TABELA_DLA_DZIAŁU_BUDŻETU!F154</f>
        <v/>
      </c>
      <c r="G127" s="293" t="str">
        <f>DANE!L131</f>
        <v/>
      </c>
      <c r="H127" s="294" t="str">
        <f>IF(C127="","",IF(AND(DANE!L131=DANE!$A$77,DANE!$I$9="",OR(AND(DANE!V131=DANE!$A$63,DANE!F131&gt;4),DANE!V131="")),DANE!P131/DANE!Q131,0))</f>
        <v/>
      </c>
      <c r="I127" s="284" t="str">
        <f>IF(C127="","",IF(C127="",0,IF(AND(F127=DANE!$A$30,H127&gt;0),DANE!AB131,)))</f>
        <v/>
      </c>
    </row>
    <row r="128" spans="1:9" x14ac:dyDescent="0.2">
      <c r="A128" s="18" t="str">
        <f t="shared" si="2"/>
        <v/>
      </c>
      <c r="B128" s="261" t="str">
        <f>IF(C128="","",DANE!C132)</f>
        <v/>
      </c>
      <c r="C128" s="295" t="str">
        <f>TABELA_DLA_DZIAŁU_BUDŻETU!C155</f>
        <v/>
      </c>
      <c r="D128" s="295" t="str">
        <f>IF(C128="","",DANE!W132)</f>
        <v/>
      </c>
      <c r="E128" s="295" t="str">
        <f>IF(C128="","",DANE!Y132)</f>
        <v/>
      </c>
      <c r="F128" s="296" t="str">
        <f>TABELA_DLA_DZIAŁU_BUDŻETU!F155</f>
        <v/>
      </c>
      <c r="G128" s="293" t="str">
        <f>DANE!L132</f>
        <v/>
      </c>
      <c r="H128" s="294" t="str">
        <f>IF(C128="","",IF(AND(DANE!L132=DANE!$A$77,DANE!$I$9="",OR(AND(DANE!V132=DANE!$A$63,DANE!F132&gt;4),DANE!V132="")),DANE!P132/DANE!Q132,0))</f>
        <v/>
      </c>
      <c r="I128" s="284" t="str">
        <f>IF(C128="","",IF(C128="",0,IF(AND(F128=DANE!$A$30,H128&gt;0),DANE!AB132,)))</f>
        <v/>
      </c>
    </row>
    <row r="129" spans="1:9" x14ac:dyDescent="0.2">
      <c r="A129" s="18" t="str">
        <f t="shared" si="2"/>
        <v/>
      </c>
      <c r="B129" s="261" t="str">
        <f>IF(C129="","",DANE!C133)</f>
        <v/>
      </c>
      <c r="C129" s="295" t="str">
        <f>TABELA_DLA_DZIAŁU_BUDŻETU!C156</f>
        <v/>
      </c>
      <c r="D129" s="295" t="str">
        <f>IF(C129="","",DANE!W133)</f>
        <v/>
      </c>
      <c r="E129" s="295" t="str">
        <f>IF(C129="","",DANE!Y133)</f>
        <v/>
      </c>
      <c r="F129" s="296" t="str">
        <f>TABELA_DLA_DZIAŁU_BUDŻETU!F156</f>
        <v/>
      </c>
      <c r="G129" s="293" t="str">
        <f>DANE!L133</f>
        <v/>
      </c>
      <c r="H129" s="294" t="str">
        <f>IF(C129="","",IF(AND(DANE!L133=DANE!$A$77,DANE!$I$9="",OR(AND(DANE!V133=DANE!$A$63,DANE!F133&gt;4),DANE!V133="")),DANE!P133/DANE!Q133,0))</f>
        <v/>
      </c>
      <c r="I129" s="284" t="str">
        <f>IF(C129="","",IF(C129="",0,IF(AND(F129=DANE!$A$30,H129&gt;0),DANE!AB133,)))</f>
        <v/>
      </c>
    </row>
    <row r="130" spans="1:9" x14ac:dyDescent="0.2">
      <c r="A130" s="18" t="str">
        <f t="shared" si="2"/>
        <v/>
      </c>
      <c r="B130" s="261" t="str">
        <f>IF(C130="","",DANE!C134)</f>
        <v/>
      </c>
      <c r="C130" s="295" t="str">
        <f>TABELA_DLA_DZIAŁU_BUDŻETU!C157</f>
        <v/>
      </c>
      <c r="D130" s="295" t="str">
        <f>IF(C130="","",DANE!W134)</f>
        <v/>
      </c>
      <c r="E130" s="295" t="str">
        <f>IF(C130="","",DANE!Y134)</f>
        <v/>
      </c>
      <c r="F130" s="296" t="str">
        <f>TABELA_DLA_DZIAŁU_BUDŻETU!F157</f>
        <v/>
      </c>
      <c r="G130" s="293" t="str">
        <f>DANE!L134</f>
        <v/>
      </c>
      <c r="H130" s="294" t="str">
        <f>IF(C130="","",IF(AND(DANE!L134=DANE!$A$77,DANE!$I$9="",OR(AND(DANE!V134=DANE!$A$63,DANE!F134&gt;4),DANE!V134="")),DANE!P134/DANE!Q134,0))</f>
        <v/>
      </c>
      <c r="I130" s="284" t="str">
        <f>IF(C130="","",IF(C130="",0,IF(AND(F130=DANE!$A$30,H130&gt;0),DANE!AB134,)))</f>
        <v/>
      </c>
    </row>
    <row r="131" spans="1:9" x14ac:dyDescent="0.2">
      <c r="A131" s="18" t="str">
        <f t="shared" si="2"/>
        <v/>
      </c>
      <c r="B131" s="261" t="str">
        <f>IF(C131="","",DANE!C135)</f>
        <v/>
      </c>
      <c r="C131" s="295" t="str">
        <f>TABELA_DLA_DZIAŁU_BUDŻETU!C158</f>
        <v/>
      </c>
      <c r="D131" s="295" t="str">
        <f>IF(C131="","",DANE!W135)</f>
        <v/>
      </c>
      <c r="E131" s="295" t="str">
        <f>IF(C131="","",DANE!Y135)</f>
        <v/>
      </c>
      <c r="F131" s="296" t="str">
        <f>TABELA_DLA_DZIAŁU_BUDŻETU!F158</f>
        <v/>
      </c>
      <c r="G131" s="293" t="str">
        <f>DANE!L135</f>
        <v/>
      </c>
      <c r="H131" s="294" t="str">
        <f>IF(C131="","",IF(AND(DANE!L135=DANE!$A$77,DANE!$I$9="",OR(AND(DANE!V135=DANE!$A$63,DANE!F135&gt;4),DANE!V135="")),DANE!P135/DANE!Q135,0))</f>
        <v/>
      </c>
      <c r="I131" s="284" t="str">
        <f>IF(C131="","",IF(C131="",0,IF(AND(F131=DANE!$A$30,H131&gt;0),DANE!AB135,)))</f>
        <v/>
      </c>
    </row>
    <row r="132" spans="1:9" x14ac:dyDescent="0.2">
      <c r="A132" s="18" t="str">
        <f t="shared" si="2"/>
        <v/>
      </c>
      <c r="B132" s="261" t="str">
        <f>IF(C132="","",DANE!C136)</f>
        <v/>
      </c>
      <c r="C132" s="295" t="str">
        <f>TABELA_DLA_DZIAŁU_BUDŻETU!C159</f>
        <v/>
      </c>
      <c r="D132" s="295" t="str">
        <f>IF(C132="","",DANE!W136)</f>
        <v/>
      </c>
      <c r="E132" s="295" t="str">
        <f>IF(C132="","",DANE!Y136)</f>
        <v/>
      </c>
      <c r="F132" s="296" t="str">
        <f>TABELA_DLA_DZIAŁU_BUDŻETU!F159</f>
        <v/>
      </c>
      <c r="G132" s="293" t="str">
        <f>DANE!L136</f>
        <v/>
      </c>
      <c r="H132" s="294" t="str">
        <f>IF(C132="","",IF(AND(DANE!L136=DANE!$A$77,DANE!$I$9="",OR(AND(DANE!V136=DANE!$A$63,DANE!F136&gt;4),DANE!V136="")),DANE!P136/DANE!Q136,0))</f>
        <v/>
      </c>
      <c r="I132" s="284" t="str">
        <f>IF(C132="","",IF(C132="",0,IF(AND(F132=DANE!$A$30,H132&gt;0),DANE!AB136,)))</f>
        <v/>
      </c>
    </row>
    <row r="133" spans="1:9" x14ac:dyDescent="0.2">
      <c r="A133" s="18" t="str">
        <f t="shared" si="2"/>
        <v/>
      </c>
      <c r="B133" s="261" t="str">
        <f>IF(C133="","",DANE!C137)</f>
        <v/>
      </c>
      <c r="C133" s="295" t="str">
        <f>TABELA_DLA_DZIAŁU_BUDŻETU!C160</f>
        <v/>
      </c>
      <c r="D133" s="295" t="str">
        <f>IF(C133="","",DANE!W137)</f>
        <v/>
      </c>
      <c r="E133" s="295" t="str">
        <f>IF(C133="","",DANE!Y137)</f>
        <v/>
      </c>
      <c r="F133" s="296" t="str">
        <f>TABELA_DLA_DZIAŁU_BUDŻETU!F160</f>
        <v/>
      </c>
      <c r="G133" s="293" t="str">
        <f>DANE!L137</f>
        <v/>
      </c>
      <c r="H133" s="294" t="str">
        <f>IF(C133="","",IF(AND(DANE!L137=DANE!$A$77,DANE!$I$9="",OR(AND(DANE!V137=DANE!$A$63,DANE!F137&gt;4),DANE!V137="")),DANE!P137/DANE!Q137,0))</f>
        <v/>
      </c>
      <c r="I133" s="284" t="str">
        <f>IF(C133="","",IF(C133="",0,IF(AND(F133=DANE!$A$30,H133&gt;0),DANE!AB137,)))</f>
        <v/>
      </c>
    </row>
    <row r="134" spans="1:9" x14ac:dyDescent="0.2">
      <c r="A134" s="18" t="str">
        <f t="shared" si="2"/>
        <v/>
      </c>
      <c r="B134" s="261" t="str">
        <f>IF(C134="","",DANE!C138)</f>
        <v/>
      </c>
      <c r="C134" s="295" t="str">
        <f>TABELA_DLA_DZIAŁU_BUDŻETU!C161</f>
        <v/>
      </c>
      <c r="D134" s="295" t="str">
        <f>IF(C134="","",DANE!W138)</f>
        <v/>
      </c>
      <c r="E134" s="295" t="str">
        <f>IF(C134="","",DANE!Y138)</f>
        <v/>
      </c>
      <c r="F134" s="296" t="str">
        <f>TABELA_DLA_DZIAŁU_BUDŻETU!F161</f>
        <v/>
      </c>
      <c r="G134" s="293" t="str">
        <f>DANE!L138</f>
        <v/>
      </c>
      <c r="H134" s="294" t="str">
        <f>IF(C134="","",IF(AND(DANE!L138=DANE!$A$77,DANE!$I$9="",OR(AND(DANE!V138=DANE!$A$63,DANE!F138&gt;4),DANE!V138="")),DANE!P138/DANE!Q138,0))</f>
        <v/>
      </c>
      <c r="I134" s="284" t="str">
        <f>IF(C134="","",IF(C134="",0,IF(AND(F134=DANE!$A$30,H134&gt;0),DANE!AB138,)))</f>
        <v/>
      </c>
    </row>
    <row r="135" spans="1:9" x14ac:dyDescent="0.2">
      <c r="A135" s="18" t="str">
        <f t="shared" si="2"/>
        <v/>
      </c>
      <c r="B135" s="261" t="str">
        <f>IF(C135="","",DANE!C139)</f>
        <v/>
      </c>
      <c r="C135" s="295" t="str">
        <f>TABELA_DLA_DZIAŁU_BUDŻETU!C162</f>
        <v/>
      </c>
      <c r="D135" s="295" t="str">
        <f>IF(C135="","",DANE!W139)</f>
        <v/>
      </c>
      <c r="E135" s="295" t="str">
        <f>IF(C135="","",DANE!Y139)</f>
        <v/>
      </c>
      <c r="F135" s="296" t="str">
        <f>TABELA_DLA_DZIAŁU_BUDŻETU!F162</f>
        <v/>
      </c>
      <c r="G135" s="293" t="str">
        <f>DANE!L139</f>
        <v/>
      </c>
      <c r="H135" s="294" t="str">
        <f>IF(C135="","",IF(AND(DANE!L139=DANE!$A$77,DANE!$I$9="",OR(AND(DANE!V139=DANE!$A$63,DANE!F139&gt;4),DANE!V139="")),DANE!P139/DANE!Q139,0))</f>
        <v/>
      </c>
      <c r="I135" s="284" t="str">
        <f>IF(C135="","",IF(C135="",0,IF(AND(F135=DANE!$A$30,H135&gt;0),DANE!AB139,)))</f>
        <v/>
      </c>
    </row>
    <row r="136" spans="1:9" x14ac:dyDescent="0.2">
      <c r="A136" s="18" t="str">
        <f t="shared" si="2"/>
        <v/>
      </c>
      <c r="B136" s="261" t="str">
        <f>IF(C136="","",DANE!C140)</f>
        <v/>
      </c>
      <c r="C136" s="295" t="str">
        <f>TABELA_DLA_DZIAŁU_BUDŻETU!C163</f>
        <v/>
      </c>
      <c r="D136" s="295" t="str">
        <f>IF(C136="","",DANE!W140)</f>
        <v/>
      </c>
      <c r="E136" s="295" t="str">
        <f>IF(C136="","",DANE!Y140)</f>
        <v/>
      </c>
      <c r="F136" s="296" t="str">
        <f>TABELA_DLA_DZIAŁU_BUDŻETU!F163</f>
        <v/>
      </c>
      <c r="G136" s="293" t="str">
        <f>DANE!L140</f>
        <v/>
      </c>
      <c r="H136" s="294" t="str">
        <f>IF(C136="","",IF(AND(DANE!L140=DANE!$A$77,DANE!$I$9="",OR(AND(DANE!V140=DANE!$A$63,DANE!F140&gt;4),DANE!V140="")),DANE!P140/DANE!Q140,0))</f>
        <v/>
      </c>
      <c r="I136" s="284" t="str">
        <f>IF(C136="","",IF(C136="",0,IF(AND(F136=DANE!$A$30,H136&gt;0),DANE!AB140,)))</f>
        <v/>
      </c>
    </row>
    <row r="137" spans="1:9" x14ac:dyDescent="0.2">
      <c r="A137" s="18" t="str">
        <f t="shared" si="2"/>
        <v/>
      </c>
      <c r="B137" s="261" t="str">
        <f>IF(C137="","",DANE!C141)</f>
        <v/>
      </c>
      <c r="C137" s="295" t="str">
        <f>TABELA_DLA_DZIAŁU_BUDŻETU!C164</f>
        <v/>
      </c>
      <c r="D137" s="295" t="str">
        <f>IF(C137="","",DANE!W141)</f>
        <v/>
      </c>
      <c r="E137" s="295" t="str">
        <f>IF(C137="","",DANE!Y141)</f>
        <v/>
      </c>
      <c r="F137" s="296" t="str">
        <f>TABELA_DLA_DZIAŁU_BUDŻETU!F164</f>
        <v/>
      </c>
      <c r="G137" s="293" t="str">
        <f>DANE!L141</f>
        <v/>
      </c>
      <c r="H137" s="294" t="str">
        <f>IF(C137="","",IF(AND(DANE!L141=DANE!$A$77,DANE!$I$9="",OR(AND(DANE!V141=DANE!$A$63,DANE!F141&gt;4),DANE!V141="")),DANE!P141/DANE!Q141,0))</f>
        <v/>
      </c>
      <c r="I137" s="284" t="str">
        <f>IF(C137="","",IF(C137="",0,IF(AND(F137=DANE!$A$30,H137&gt;0),DANE!AB141,)))</f>
        <v/>
      </c>
    </row>
    <row r="138" spans="1:9" x14ac:dyDescent="0.2">
      <c r="A138" s="18" t="str">
        <f t="shared" si="2"/>
        <v/>
      </c>
      <c r="B138" s="261" t="str">
        <f>IF(C138="","",DANE!C142)</f>
        <v/>
      </c>
      <c r="C138" s="295" t="str">
        <f>TABELA_DLA_DZIAŁU_BUDŻETU!C165</f>
        <v/>
      </c>
      <c r="D138" s="295" t="str">
        <f>IF(C138="","",DANE!W142)</f>
        <v/>
      </c>
      <c r="E138" s="295" t="str">
        <f>IF(C138="","",DANE!Y142)</f>
        <v/>
      </c>
      <c r="F138" s="296" t="str">
        <f>TABELA_DLA_DZIAŁU_BUDŻETU!F165</f>
        <v/>
      </c>
      <c r="G138" s="293" t="str">
        <f>DANE!L142</f>
        <v/>
      </c>
      <c r="H138" s="294" t="str">
        <f>IF(C138="","",IF(AND(DANE!L142=DANE!$A$77,DANE!$I$9="",OR(AND(DANE!V142=DANE!$A$63,DANE!F142&gt;4),DANE!V142="")),DANE!P142/DANE!Q142,0))</f>
        <v/>
      </c>
      <c r="I138" s="284" t="str">
        <f>IF(C138="","",IF(C138="",0,IF(AND(F138=DANE!$A$30,H138&gt;0),DANE!AB142,)))</f>
        <v/>
      </c>
    </row>
    <row r="139" spans="1:9" x14ac:dyDescent="0.2">
      <c r="A139" s="18" t="str">
        <f t="shared" si="2"/>
        <v/>
      </c>
      <c r="B139" s="261" t="str">
        <f>IF(C139="","",DANE!C143)</f>
        <v/>
      </c>
      <c r="C139" s="295" t="str">
        <f>TABELA_DLA_DZIAŁU_BUDŻETU!C166</f>
        <v/>
      </c>
      <c r="D139" s="295" t="str">
        <f>IF(C139="","",DANE!W143)</f>
        <v/>
      </c>
      <c r="E139" s="295" t="str">
        <f>IF(C139="","",DANE!Y143)</f>
        <v/>
      </c>
      <c r="F139" s="296" t="str">
        <f>TABELA_DLA_DZIAŁU_BUDŻETU!F166</f>
        <v/>
      </c>
      <c r="G139" s="293" t="str">
        <f>DANE!L143</f>
        <v/>
      </c>
      <c r="H139" s="294" t="str">
        <f>IF(C139="","",IF(AND(DANE!L143=DANE!$A$77,DANE!$I$9="",OR(AND(DANE!V143=DANE!$A$63,DANE!F143&gt;4),DANE!V143="")),DANE!P143/DANE!Q143,0))</f>
        <v/>
      </c>
      <c r="I139" s="284" t="str">
        <f>IF(C139="","",IF(C139="",0,IF(AND(F139=DANE!$A$30,H139&gt;0),DANE!AB143,)))</f>
        <v/>
      </c>
    </row>
    <row r="140" spans="1:9" x14ac:dyDescent="0.2">
      <c r="A140" s="18" t="str">
        <f t="shared" si="2"/>
        <v/>
      </c>
      <c r="B140" s="261" t="str">
        <f>IF(C140="","",DANE!C144)</f>
        <v/>
      </c>
      <c r="C140" s="295" t="str">
        <f>TABELA_DLA_DZIAŁU_BUDŻETU!C167</f>
        <v/>
      </c>
      <c r="D140" s="295" t="str">
        <f>IF(C140="","",DANE!W144)</f>
        <v/>
      </c>
      <c r="E140" s="295" t="str">
        <f>IF(C140="","",DANE!Y144)</f>
        <v/>
      </c>
      <c r="F140" s="296" t="str">
        <f>TABELA_DLA_DZIAŁU_BUDŻETU!F167</f>
        <v/>
      </c>
      <c r="G140" s="293" t="str">
        <f>DANE!L144</f>
        <v/>
      </c>
      <c r="H140" s="294" t="str">
        <f>IF(C140="","",IF(AND(DANE!L144=DANE!$A$77,DANE!$I$9="",OR(AND(DANE!V144=DANE!$A$63,DANE!F144&gt;4),DANE!V144="")),DANE!P144/DANE!Q144,0))</f>
        <v/>
      </c>
      <c r="I140" s="284" t="str">
        <f>IF(C140="","",IF(C140="",0,IF(AND(F140=DANE!$A$30,H140&gt;0),DANE!AB144,)))</f>
        <v/>
      </c>
    </row>
    <row r="141" spans="1:9" x14ac:dyDescent="0.2">
      <c r="A141" s="18" t="str">
        <f t="shared" si="2"/>
        <v/>
      </c>
      <c r="B141" s="261" t="str">
        <f>IF(C141="","",DANE!C145)</f>
        <v/>
      </c>
      <c r="C141" s="295" t="str">
        <f>TABELA_DLA_DZIAŁU_BUDŻETU!C168</f>
        <v/>
      </c>
      <c r="D141" s="295" t="str">
        <f>IF(C141="","",DANE!W145)</f>
        <v/>
      </c>
      <c r="E141" s="295" t="str">
        <f>IF(C141="","",DANE!Y145)</f>
        <v/>
      </c>
      <c r="F141" s="296" t="str">
        <f>TABELA_DLA_DZIAŁU_BUDŻETU!F168</f>
        <v/>
      </c>
      <c r="G141" s="293" t="str">
        <f>DANE!L145</f>
        <v/>
      </c>
      <c r="H141" s="294" t="str">
        <f>IF(C141="","",IF(AND(DANE!L145=DANE!$A$77,DANE!$I$9="",OR(AND(DANE!V145=DANE!$A$63,DANE!F145&gt;4),DANE!V145="")),DANE!P145/DANE!Q145,0))</f>
        <v/>
      </c>
      <c r="I141" s="284" t="str">
        <f>IF(C141="","",IF(C141="",0,IF(AND(F141=DANE!$A$30,H141&gt;0),DANE!AB145,)))</f>
        <v/>
      </c>
    </row>
    <row r="142" spans="1:9" x14ac:dyDescent="0.2">
      <c r="A142" s="18" t="str">
        <f t="shared" ref="A142:A154" si="3">CONCATENATE(D142,F142)</f>
        <v/>
      </c>
      <c r="B142" s="261" t="str">
        <f>IF(C142="","",DANE!C146)</f>
        <v/>
      </c>
      <c r="C142" s="295" t="str">
        <f>TABELA_DLA_DZIAŁU_BUDŻETU!C169</f>
        <v/>
      </c>
      <c r="D142" s="295" t="str">
        <f>IF(C142="","",DANE!W146)</f>
        <v/>
      </c>
      <c r="E142" s="295" t="str">
        <f>IF(C142="","",DANE!Y146)</f>
        <v/>
      </c>
      <c r="F142" s="296" t="str">
        <f>TABELA_DLA_DZIAŁU_BUDŻETU!F169</f>
        <v/>
      </c>
      <c r="G142" s="293" t="str">
        <f>DANE!L146</f>
        <v/>
      </c>
      <c r="H142" s="294" t="str">
        <f>IF(C142="","",IF(AND(DANE!L146=DANE!$A$77,DANE!$I$9="",OR(AND(DANE!V146=DANE!$A$63,DANE!F146&gt;4),DANE!V146="")),DANE!P146/DANE!Q146,0))</f>
        <v/>
      </c>
      <c r="I142" s="284" t="str">
        <f>IF(C142="","",IF(C142="",0,IF(AND(F142=DANE!$A$30,H142&gt;0),DANE!AB146,)))</f>
        <v/>
      </c>
    </row>
    <row r="143" spans="1:9" x14ac:dyDescent="0.2">
      <c r="A143" s="18" t="str">
        <f t="shared" si="3"/>
        <v/>
      </c>
      <c r="B143" s="261" t="str">
        <f>IF(C143="","",DANE!C147)</f>
        <v/>
      </c>
      <c r="C143" s="295" t="str">
        <f>TABELA_DLA_DZIAŁU_BUDŻETU!C170</f>
        <v/>
      </c>
      <c r="D143" s="295" t="str">
        <f>IF(C143="","",DANE!W147)</f>
        <v/>
      </c>
      <c r="E143" s="295" t="str">
        <f>IF(C143="","",DANE!Y147)</f>
        <v/>
      </c>
      <c r="F143" s="296" t="str">
        <f>TABELA_DLA_DZIAŁU_BUDŻETU!F170</f>
        <v/>
      </c>
      <c r="G143" s="293" t="str">
        <f>DANE!L147</f>
        <v/>
      </c>
      <c r="H143" s="294" t="str">
        <f>IF(C143="","",IF(AND(DANE!L147=DANE!$A$77,DANE!$I$9="",OR(AND(DANE!V147=DANE!$A$63,DANE!F147&gt;4),DANE!V147="")),DANE!P147/DANE!Q147,0))</f>
        <v/>
      </c>
      <c r="I143" s="284" t="str">
        <f>IF(C143="","",IF(C143="",0,IF(AND(F143=DANE!$A$30,H143&gt;0),DANE!AB147,)))</f>
        <v/>
      </c>
    </row>
    <row r="144" spans="1:9" x14ac:dyDescent="0.2">
      <c r="A144" s="18" t="str">
        <f t="shared" si="3"/>
        <v/>
      </c>
      <c r="B144" s="261" t="str">
        <f>IF(C144="","",DANE!C148)</f>
        <v/>
      </c>
      <c r="C144" s="295" t="str">
        <f>TABELA_DLA_DZIAŁU_BUDŻETU!C171</f>
        <v/>
      </c>
      <c r="D144" s="295" t="str">
        <f>IF(C144="","",DANE!W148)</f>
        <v/>
      </c>
      <c r="E144" s="295" t="str">
        <f>IF(C144="","",DANE!Y148)</f>
        <v/>
      </c>
      <c r="F144" s="296" t="str">
        <f>TABELA_DLA_DZIAŁU_BUDŻETU!F171</f>
        <v/>
      </c>
      <c r="G144" s="293" t="str">
        <f>DANE!L148</f>
        <v/>
      </c>
      <c r="H144" s="294" t="str">
        <f>IF(C144="","",IF(AND(DANE!L148=DANE!$A$77,DANE!$I$9="",OR(AND(DANE!V148=DANE!$A$63,DANE!F148&gt;4),DANE!V148="")),DANE!P148/DANE!Q148,0))</f>
        <v/>
      </c>
      <c r="I144" s="284" t="str">
        <f>IF(C144="","",IF(C144="",0,IF(AND(F144=DANE!$A$30,H144&gt;0),DANE!AB148,)))</f>
        <v/>
      </c>
    </row>
    <row r="145" spans="1:9" x14ac:dyDescent="0.2">
      <c r="A145" s="18" t="str">
        <f t="shared" si="3"/>
        <v/>
      </c>
      <c r="B145" s="261" t="str">
        <f>IF(C145="","",DANE!C149)</f>
        <v/>
      </c>
      <c r="C145" s="295" t="str">
        <f>TABELA_DLA_DZIAŁU_BUDŻETU!C172</f>
        <v/>
      </c>
      <c r="D145" s="295" t="str">
        <f>IF(C145="","",DANE!W149)</f>
        <v/>
      </c>
      <c r="E145" s="295" t="str">
        <f>IF(C145="","",DANE!Y149)</f>
        <v/>
      </c>
      <c r="F145" s="296" t="str">
        <f>TABELA_DLA_DZIAŁU_BUDŻETU!F172</f>
        <v/>
      </c>
      <c r="G145" s="293" t="str">
        <f>DANE!L149</f>
        <v/>
      </c>
      <c r="H145" s="294" t="str">
        <f>IF(C145="","",IF(AND(DANE!L149=DANE!$A$77,DANE!$I$9="",OR(AND(DANE!V149=DANE!$A$63,DANE!F149&gt;4),DANE!V149="")),DANE!P149/DANE!Q149,0))</f>
        <v/>
      </c>
      <c r="I145" s="284" t="str">
        <f>IF(C145="","",IF(C145="",0,IF(AND(F145=DANE!$A$30,H145&gt;0),DANE!AB149,)))</f>
        <v/>
      </c>
    </row>
    <row r="146" spans="1:9" x14ac:dyDescent="0.2">
      <c r="A146" s="18" t="str">
        <f t="shared" si="3"/>
        <v/>
      </c>
      <c r="B146" s="261" t="str">
        <f>IF(C146="","",DANE!C150)</f>
        <v/>
      </c>
      <c r="C146" s="295" t="str">
        <f>TABELA_DLA_DZIAŁU_BUDŻETU!C173</f>
        <v/>
      </c>
      <c r="D146" s="295" t="str">
        <f>IF(C146="","",DANE!W150)</f>
        <v/>
      </c>
      <c r="E146" s="295" t="str">
        <f>IF(C146="","",DANE!Y150)</f>
        <v/>
      </c>
      <c r="F146" s="296" t="str">
        <f>TABELA_DLA_DZIAŁU_BUDŻETU!F173</f>
        <v/>
      </c>
      <c r="G146" s="293" t="str">
        <f>DANE!L150</f>
        <v/>
      </c>
      <c r="H146" s="294" t="str">
        <f>IF(C146="","",IF(AND(DANE!L150=DANE!$A$77,DANE!$I$9="",OR(AND(DANE!V150=DANE!$A$63,DANE!F150&gt;4),DANE!V150="")),DANE!P150/DANE!Q150,0))</f>
        <v/>
      </c>
      <c r="I146" s="284" t="str">
        <f>IF(C146="","",IF(C146="",0,IF(AND(F146=DANE!$A$30,H146&gt;0),DANE!AB150,)))</f>
        <v/>
      </c>
    </row>
    <row r="147" spans="1:9" x14ac:dyDescent="0.2">
      <c r="A147" s="18" t="str">
        <f t="shared" si="3"/>
        <v/>
      </c>
      <c r="B147" s="261" t="str">
        <f>IF(C147="","",DANE!C151)</f>
        <v/>
      </c>
      <c r="C147" s="295" t="str">
        <f>TABELA_DLA_DZIAŁU_BUDŻETU!C174</f>
        <v/>
      </c>
      <c r="D147" s="295" t="str">
        <f>IF(C147="","",DANE!W151)</f>
        <v/>
      </c>
      <c r="E147" s="295" t="str">
        <f>IF(C147="","",DANE!Y151)</f>
        <v/>
      </c>
      <c r="F147" s="296" t="str">
        <f>TABELA_DLA_DZIAŁU_BUDŻETU!F174</f>
        <v/>
      </c>
      <c r="G147" s="293" t="str">
        <f>DANE!L151</f>
        <v/>
      </c>
      <c r="H147" s="294" t="str">
        <f>IF(C147="","",IF(AND(DANE!L151=DANE!$A$77,DANE!$I$9="",OR(AND(DANE!V151=DANE!$A$63,DANE!F151&gt;4),DANE!V151="")),DANE!P151/DANE!Q151,0))</f>
        <v/>
      </c>
      <c r="I147" s="284" t="str">
        <f>IF(C147="","",IF(C147="",0,IF(AND(F147=DANE!$A$30,H147&gt;0),DANE!AB151,)))</f>
        <v/>
      </c>
    </row>
    <row r="148" spans="1:9" x14ac:dyDescent="0.2">
      <c r="A148" s="18" t="str">
        <f t="shared" si="3"/>
        <v/>
      </c>
      <c r="B148" s="261" t="str">
        <f>IF(C148="","",DANE!C152)</f>
        <v/>
      </c>
      <c r="C148" s="295" t="str">
        <f>TABELA_DLA_DZIAŁU_BUDŻETU!C175</f>
        <v/>
      </c>
      <c r="D148" s="295" t="str">
        <f>IF(C148="","",DANE!W152)</f>
        <v/>
      </c>
      <c r="E148" s="295" t="str">
        <f>IF(C148="","",DANE!Y152)</f>
        <v/>
      </c>
      <c r="F148" s="296" t="str">
        <f>TABELA_DLA_DZIAŁU_BUDŻETU!F175</f>
        <v/>
      </c>
      <c r="G148" s="293" t="str">
        <f>DANE!L152</f>
        <v/>
      </c>
      <c r="H148" s="294" t="str">
        <f>IF(C148="","",IF(AND(DANE!L152=DANE!$A$77,DANE!$I$9="",OR(AND(DANE!V152=DANE!$A$63,DANE!F152&gt;4),DANE!V152="")),DANE!P152/DANE!Q152,0))</f>
        <v/>
      </c>
      <c r="I148" s="284" t="str">
        <f>IF(C148="","",IF(C148="",0,IF(AND(F148=DANE!$A$30,H148&gt;0),DANE!AB152,)))</f>
        <v/>
      </c>
    </row>
    <row r="149" spans="1:9" x14ac:dyDescent="0.2">
      <c r="A149" s="18" t="str">
        <f t="shared" si="3"/>
        <v/>
      </c>
      <c r="B149" s="261" t="str">
        <f>IF(C149="","",DANE!C153)</f>
        <v/>
      </c>
      <c r="C149" s="295" t="str">
        <f>TABELA_DLA_DZIAŁU_BUDŻETU!C176</f>
        <v/>
      </c>
      <c r="D149" s="295" t="str">
        <f>IF(C149="","",DANE!W153)</f>
        <v/>
      </c>
      <c r="E149" s="295" t="str">
        <f>IF(C149="","",DANE!Y153)</f>
        <v/>
      </c>
      <c r="F149" s="296" t="str">
        <f>TABELA_DLA_DZIAŁU_BUDŻETU!F176</f>
        <v/>
      </c>
      <c r="G149" s="293" t="str">
        <f>DANE!L153</f>
        <v/>
      </c>
      <c r="H149" s="294" t="str">
        <f>IF(C149="","",IF(AND(DANE!L153=DANE!$A$77,DANE!$I$9="",OR(AND(DANE!V153=DANE!$A$63,DANE!F153&gt;4),DANE!V153="")),DANE!P153/DANE!Q153,0))</f>
        <v/>
      </c>
      <c r="I149" s="284" t="str">
        <f>IF(C149="","",IF(C149="",0,IF(AND(F149=DANE!$A$30,H149&gt;0),DANE!AB153,)))</f>
        <v/>
      </c>
    </row>
    <row r="150" spans="1:9" x14ac:dyDescent="0.2">
      <c r="A150" s="18" t="str">
        <f t="shared" si="3"/>
        <v/>
      </c>
      <c r="B150" s="261" t="str">
        <f>IF(C150="","",DANE!C154)</f>
        <v/>
      </c>
      <c r="C150" s="295" t="str">
        <f>TABELA_DLA_DZIAŁU_BUDŻETU!C177</f>
        <v/>
      </c>
      <c r="D150" s="295" t="str">
        <f>IF(C150="","",DANE!W154)</f>
        <v/>
      </c>
      <c r="E150" s="295" t="str">
        <f>IF(C150="","",DANE!Y154)</f>
        <v/>
      </c>
      <c r="F150" s="296" t="str">
        <f>TABELA_DLA_DZIAŁU_BUDŻETU!F177</f>
        <v/>
      </c>
      <c r="G150" s="293" t="str">
        <f>DANE!L154</f>
        <v/>
      </c>
      <c r="H150" s="294" t="str">
        <f>IF(C150="","",IF(AND(DANE!L154=DANE!$A$77,DANE!$I$9="",OR(AND(DANE!V154=DANE!$A$63,DANE!F154&gt;4),DANE!V154="")),DANE!P154/DANE!Q154,0))</f>
        <v/>
      </c>
      <c r="I150" s="284" t="str">
        <f>IF(C150="","",IF(C150="",0,IF(AND(F150=DANE!$A$30,H150&gt;0),DANE!AB154,)))</f>
        <v/>
      </c>
    </row>
    <row r="151" spans="1:9" x14ac:dyDescent="0.2">
      <c r="A151" s="18" t="str">
        <f t="shared" si="3"/>
        <v/>
      </c>
      <c r="B151" s="261" t="str">
        <f>IF(C151="","",DANE!C155)</f>
        <v/>
      </c>
      <c r="C151" s="295" t="str">
        <f>TABELA_DLA_DZIAŁU_BUDŻETU!C178</f>
        <v/>
      </c>
      <c r="D151" s="295" t="str">
        <f>IF(C151="","",DANE!W155)</f>
        <v/>
      </c>
      <c r="E151" s="295" t="str">
        <f>IF(C151="","",DANE!Y155)</f>
        <v/>
      </c>
      <c r="F151" s="296" t="str">
        <f>TABELA_DLA_DZIAŁU_BUDŻETU!F178</f>
        <v/>
      </c>
      <c r="G151" s="293" t="str">
        <f>DANE!L155</f>
        <v/>
      </c>
      <c r="H151" s="294" t="str">
        <f>IF(C151="","",IF(AND(DANE!L155=DANE!$A$77,DANE!$I$9="",OR(AND(DANE!V155=DANE!$A$63,DANE!F155&gt;4),DANE!V155="")),DANE!P155/DANE!Q155,0))</f>
        <v/>
      </c>
      <c r="I151" s="284" t="str">
        <f>IF(C151="","",IF(C151="",0,IF(AND(F151=DANE!$A$30,H151&gt;0),DANE!AB155,)))</f>
        <v/>
      </c>
    </row>
    <row r="152" spans="1:9" x14ac:dyDescent="0.2">
      <c r="A152" s="18" t="str">
        <f t="shared" si="3"/>
        <v/>
      </c>
      <c r="B152" s="261" t="str">
        <f>IF(C152="","",DANE!C156)</f>
        <v/>
      </c>
      <c r="C152" s="295" t="str">
        <f>TABELA_DLA_DZIAŁU_BUDŻETU!C179</f>
        <v/>
      </c>
      <c r="D152" s="295" t="str">
        <f>IF(C152="","",DANE!W156)</f>
        <v/>
      </c>
      <c r="E152" s="295" t="str">
        <f>IF(C152="","",DANE!Y156)</f>
        <v/>
      </c>
      <c r="F152" s="296" t="str">
        <f>TABELA_DLA_DZIAŁU_BUDŻETU!F179</f>
        <v/>
      </c>
      <c r="G152" s="293" t="str">
        <f>DANE!L156</f>
        <v/>
      </c>
      <c r="H152" s="294" t="str">
        <f>IF(C152="","",IF(AND(DANE!L156=DANE!$A$77,DANE!$I$9="",OR(AND(DANE!V156=DANE!$A$63,DANE!F156&gt;4),DANE!V156="")),DANE!P156/DANE!Q156,0))</f>
        <v/>
      </c>
      <c r="I152" s="284" t="str">
        <f>IF(C152="","",IF(C152="",0,IF(AND(F152=DANE!$A$30,H152&gt;0),DANE!AB156,)))</f>
        <v/>
      </c>
    </row>
    <row r="153" spans="1:9" x14ac:dyDescent="0.2">
      <c r="A153" s="18" t="str">
        <f t="shared" si="3"/>
        <v/>
      </c>
      <c r="B153" s="261" t="str">
        <f>IF(C153="","",DANE!C157)</f>
        <v/>
      </c>
      <c r="C153" s="295" t="str">
        <f>TABELA_DLA_DZIAŁU_BUDŻETU!C180</f>
        <v/>
      </c>
      <c r="D153" s="295" t="str">
        <f>IF(C153="","",DANE!W157)</f>
        <v/>
      </c>
      <c r="E153" s="295" t="str">
        <f>IF(C153="","",DANE!Y157)</f>
        <v/>
      </c>
      <c r="F153" s="296" t="str">
        <f>TABELA_DLA_DZIAŁU_BUDŻETU!F180</f>
        <v/>
      </c>
      <c r="G153" s="293" t="str">
        <f>DANE!L157</f>
        <v/>
      </c>
      <c r="H153" s="294" t="str">
        <f>IF(C153="","",IF(AND(DANE!L157=DANE!$A$77,DANE!$I$9="",OR(AND(DANE!V157=DANE!$A$63,DANE!F157&gt;4),DANE!V157="")),DANE!P157/DANE!Q157,0))</f>
        <v/>
      </c>
      <c r="I153" s="284" t="str">
        <f>IF(C153="","",IF(C153="",0,IF(AND(F153=DANE!$A$30,H153&gt;0),DANE!AB157,)))</f>
        <v/>
      </c>
    </row>
    <row r="154" spans="1:9" x14ac:dyDescent="0.2">
      <c r="A154" s="18" t="str">
        <f t="shared" si="3"/>
        <v/>
      </c>
      <c r="B154" s="261" t="str">
        <f>IF(C154="","",DANE!C158)</f>
        <v/>
      </c>
      <c r="C154" s="295" t="str">
        <f>TABELA_DLA_DZIAŁU_BUDŻETU!C181</f>
        <v/>
      </c>
      <c r="D154" s="295" t="str">
        <f>IF(C154="","",DANE!W158)</f>
        <v/>
      </c>
      <c r="E154" s="295" t="str">
        <f>IF(C154="","",DANE!Y158)</f>
        <v/>
      </c>
      <c r="F154" s="296" t="str">
        <f>TABELA_DLA_DZIAŁU_BUDŻETU!F181</f>
        <v/>
      </c>
      <c r="G154" s="293" t="str">
        <f>DANE!L158</f>
        <v/>
      </c>
      <c r="H154" s="294" t="str">
        <f>IF(C154="","",IF(AND(DANE!L158=DANE!$A$77,DANE!$I$9="",OR(AND(DANE!V158=DANE!$A$63,DANE!F158&gt;4),DANE!V158="")),DANE!P158/DANE!Q158,0))</f>
        <v/>
      </c>
      <c r="I154" s="284" t="str">
        <f>IF(C154="","",IF(C154="",0,IF(AND(F154=DANE!$A$30,H154&gt;0),DANE!AB158,)))</f>
        <v/>
      </c>
    </row>
  </sheetData>
  <sheetProtection password="DA7D" sheet="1"/>
  <mergeCells count="8">
    <mergeCell ref="B2:F2"/>
    <mergeCell ref="H3:I3"/>
    <mergeCell ref="B3:B4"/>
    <mergeCell ref="C3:C4"/>
    <mergeCell ref="D3:D4"/>
    <mergeCell ref="E3:E4"/>
    <mergeCell ref="F3:F4"/>
    <mergeCell ref="G3:G4"/>
  </mergeCells>
  <phoneticPr fontId="15" type="noConversion"/>
  <conditionalFormatting sqref="G5:G154">
    <cfRule type="cellIs" dxfId="0" priority="1" stopIfTrue="1" operator="equal">
      <formula>$A$107</formula>
    </cfRule>
  </conditionalFormatting>
  <pageMargins left="0.27559055118110237" right="0.15748031496062992" top="0.47244094488188981" bottom="0.55118110236220474" header="0.23622047244094491" footer="0.27559055118110237"/>
  <pageSetup paperSize="9" fitToHeight="0" orientation="portrait" r:id="rId1"/>
  <headerFooter alignWithMargins="0">
    <oddFooter>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35"/>
  <sheetViews>
    <sheetView topLeftCell="B1" workbookViewId="0">
      <selection activeCell="F9" sqref="F9"/>
    </sheetView>
  </sheetViews>
  <sheetFormatPr defaultRowHeight="12.75" x14ac:dyDescent="0.2"/>
  <cols>
    <col min="1" max="1" width="4" style="191" hidden="1" customWidth="1"/>
    <col min="2" max="2" width="4.7109375" style="191" customWidth="1"/>
    <col min="3" max="3" width="40.7109375" style="191" customWidth="1"/>
    <col min="4" max="4" width="8.7109375" style="191" customWidth="1"/>
    <col min="5" max="6" width="10.7109375" style="191" customWidth="1"/>
    <col min="7" max="7" width="12.7109375" style="191" customWidth="1"/>
    <col min="8" max="8" width="6.28515625" style="191" customWidth="1"/>
    <col min="9" max="9" width="0" style="191" hidden="1" customWidth="1"/>
    <col min="10" max="10" width="4.7109375" style="191" customWidth="1"/>
    <col min="11" max="11" width="40.7109375" style="191" customWidth="1"/>
    <col min="12" max="12" width="8.7109375" style="191" customWidth="1"/>
    <col min="13" max="14" width="10.7109375" style="191" customWidth="1"/>
    <col min="15" max="15" width="12.7109375" style="191" customWidth="1"/>
    <col min="16" max="16384" width="9.140625" style="191"/>
  </cols>
  <sheetData>
    <row r="1" spans="1:15" ht="24.75" customHeight="1" x14ac:dyDescent="0.2">
      <c r="B1" s="694" t="s">
        <v>116</v>
      </c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</row>
    <row r="2" spans="1:15" ht="18" x14ac:dyDescent="0.2">
      <c r="B2" s="691" t="s">
        <v>114</v>
      </c>
      <c r="C2" s="691"/>
      <c r="D2" s="691"/>
      <c r="E2" s="691"/>
      <c r="F2" s="691"/>
      <c r="G2" s="691"/>
      <c r="J2" s="691" t="s">
        <v>115</v>
      </c>
      <c r="K2" s="691"/>
      <c r="L2" s="691"/>
      <c r="M2" s="691"/>
      <c r="N2" s="691"/>
      <c r="O2" s="691"/>
    </row>
    <row r="3" spans="1:15" ht="17.25" customHeight="1" x14ac:dyDescent="0.2">
      <c r="B3" s="692" t="s">
        <v>111</v>
      </c>
      <c r="C3" s="693"/>
      <c r="D3" s="697" t="s">
        <v>19</v>
      </c>
      <c r="E3" s="697"/>
      <c r="F3" s="697"/>
      <c r="G3" s="697"/>
      <c r="J3" s="692"/>
      <c r="K3" s="693"/>
      <c r="L3" s="698" t="s">
        <v>19</v>
      </c>
      <c r="M3" s="698"/>
      <c r="N3" s="698"/>
      <c r="O3" s="698"/>
    </row>
    <row r="4" spans="1:15" ht="22.5" customHeight="1" x14ac:dyDescent="0.2">
      <c r="B4" s="695"/>
      <c r="C4" s="696"/>
      <c r="D4" s="192" t="str">
        <f>DANE!$A$39</f>
        <v>stażysta</v>
      </c>
      <c r="E4" s="192" t="str">
        <f>DANE!$A$40</f>
        <v>kontraktowy</v>
      </c>
      <c r="F4" s="192" t="str">
        <f>DANE!$A$41</f>
        <v>mianowany</v>
      </c>
      <c r="G4" s="192" t="str">
        <f>DANE!$A$42</f>
        <v>dyplomowany</v>
      </c>
      <c r="J4" s="695" t="s">
        <v>111</v>
      </c>
      <c r="K4" s="696"/>
      <c r="L4" s="193" t="str">
        <f>DANE!$A$39</f>
        <v>stażysta</v>
      </c>
      <c r="M4" s="193" t="str">
        <f>DANE!$A$40</f>
        <v>kontraktowy</v>
      </c>
      <c r="N4" s="193" t="str">
        <f>DANE!$A$41</f>
        <v>mianowany</v>
      </c>
      <c r="O4" s="193" t="str">
        <f>DANE!$A$42</f>
        <v>dyplomowany</v>
      </c>
    </row>
    <row r="5" spans="1:15" ht="6" hidden="1" customHeight="1" x14ac:dyDescent="0.2">
      <c r="A5" s="194">
        <v>1</v>
      </c>
      <c r="B5" s="195">
        <f t="shared" ref="B5:G5" si="0">A5+1</f>
        <v>2</v>
      </c>
      <c r="C5" s="195">
        <f t="shared" si="0"/>
        <v>3</v>
      </c>
      <c r="D5" s="195">
        <f t="shared" si="0"/>
        <v>4</v>
      </c>
      <c r="E5" s="195">
        <f t="shared" si="0"/>
        <v>5</v>
      </c>
      <c r="F5" s="195">
        <f t="shared" si="0"/>
        <v>6</v>
      </c>
      <c r="G5" s="196">
        <f t="shared" si="0"/>
        <v>7</v>
      </c>
      <c r="I5" s="194">
        <f t="shared" ref="I5:O5" si="1">A5</f>
        <v>1</v>
      </c>
      <c r="J5" s="195">
        <f t="shared" si="1"/>
        <v>2</v>
      </c>
      <c r="K5" s="195">
        <f t="shared" si="1"/>
        <v>3</v>
      </c>
      <c r="L5" s="195">
        <f t="shared" si="1"/>
        <v>4</v>
      </c>
      <c r="M5" s="195">
        <f t="shared" si="1"/>
        <v>5</v>
      </c>
      <c r="N5" s="195">
        <f t="shared" si="1"/>
        <v>6</v>
      </c>
      <c r="O5" s="197">
        <f t="shared" si="1"/>
        <v>7</v>
      </c>
    </row>
    <row r="6" spans="1:15" s="201" customFormat="1" ht="27" customHeight="1" x14ac:dyDescent="0.2">
      <c r="A6" s="191" t="str">
        <f>DANE!A48</f>
        <v>profesor dr hab.</v>
      </c>
      <c r="B6" s="198">
        <v>1</v>
      </c>
      <c r="C6" s="199" t="s">
        <v>131</v>
      </c>
      <c r="D6" s="200">
        <v>2265</v>
      </c>
      <c r="E6" s="200">
        <v>2331</v>
      </c>
      <c r="F6" s="200">
        <v>2647</v>
      </c>
      <c r="G6" s="200">
        <v>3109</v>
      </c>
      <c r="I6" s="191" t="str">
        <f t="shared" ref="I6:I17" si="2">A6</f>
        <v>profesor dr hab.</v>
      </c>
      <c r="J6" s="198">
        <f t="shared" ref="J6:J17" si="3">B6</f>
        <v>1</v>
      </c>
      <c r="K6" s="199" t="str">
        <f t="shared" ref="K6:K17" si="4">C6</f>
        <v>Tytuł zawodowy profesora doktora habilitowanego</v>
      </c>
      <c r="L6" s="200">
        <v>2265</v>
      </c>
      <c r="M6" s="200">
        <v>2331</v>
      </c>
      <c r="N6" s="200">
        <v>2647</v>
      </c>
      <c r="O6" s="200">
        <v>3109</v>
      </c>
    </row>
    <row r="7" spans="1:15" s="201" customFormat="1" ht="27" customHeight="1" x14ac:dyDescent="0.2">
      <c r="A7" s="191" t="str">
        <f>DANE!A49</f>
        <v>doktor habilitowany</v>
      </c>
      <c r="B7" s="202">
        <v>2</v>
      </c>
      <c r="C7" s="203" t="s">
        <v>130</v>
      </c>
      <c r="D7" s="204">
        <f t="shared" ref="D7:G9" si="5">D6</f>
        <v>2265</v>
      </c>
      <c r="E7" s="204">
        <f t="shared" si="5"/>
        <v>2331</v>
      </c>
      <c r="F7" s="204">
        <f t="shared" si="5"/>
        <v>2647</v>
      </c>
      <c r="G7" s="204">
        <f t="shared" si="5"/>
        <v>3109</v>
      </c>
      <c r="I7" s="191" t="str">
        <f t="shared" si="2"/>
        <v>doktor habilitowany</v>
      </c>
      <c r="J7" s="202">
        <f t="shared" si="3"/>
        <v>2</v>
      </c>
      <c r="K7" s="203" t="str">
        <f t="shared" si="4"/>
        <v>Tytuł zawodowy doktora habilitowanego</v>
      </c>
      <c r="L7" s="204">
        <f t="shared" ref="L7:O9" si="6">L6</f>
        <v>2265</v>
      </c>
      <c r="M7" s="204">
        <f t="shared" si="6"/>
        <v>2331</v>
      </c>
      <c r="N7" s="204">
        <f t="shared" si="6"/>
        <v>2647</v>
      </c>
      <c r="O7" s="204">
        <f t="shared" si="6"/>
        <v>3109</v>
      </c>
    </row>
    <row r="8" spans="1:15" s="201" customFormat="1" ht="27" customHeight="1" x14ac:dyDescent="0.2">
      <c r="A8" s="191" t="str">
        <f>DANE!A50</f>
        <v>doktor</v>
      </c>
      <c r="B8" s="202">
        <v>3</v>
      </c>
      <c r="C8" s="203" t="s">
        <v>129</v>
      </c>
      <c r="D8" s="204">
        <f t="shared" si="5"/>
        <v>2265</v>
      </c>
      <c r="E8" s="204">
        <f t="shared" si="5"/>
        <v>2331</v>
      </c>
      <c r="F8" s="204">
        <f t="shared" si="5"/>
        <v>2647</v>
      </c>
      <c r="G8" s="204">
        <f t="shared" si="5"/>
        <v>3109</v>
      </c>
      <c r="I8" s="191" t="str">
        <f t="shared" si="2"/>
        <v>doktor</v>
      </c>
      <c r="J8" s="202">
        <f t="shared" si="3"/>
        <v>3</v>
      </c>
      <c r="K8" s="203" t="str">
        <f t="shared" si="4"/>
        <v>Tytuł zawodowy doktora</v>
      </c>
      <c r="L8" s="204">
        <f t="shared" si="6"/>
        <v>2265</v>
      </c>
      <c r="M8" s="204">
        <f t="shared" si="6"/>
        <v>2331</v>
      </c>
      <c r="N8" s="204">
        <f t="shared" si="6"/>
        <v>2647</v>
      </c>
      <c r="O8" s="204">
        <f t="shared" si="6"/>
        <v>3109</v>
      </c>
    </row>
    <row r="9" spans="1:15" s="201" customFormat="1" ht="27" customHeight="1" x14ac:dyDescent="0.2">
      <c r="A9" s="191" t="str">
        <f>DANE!A51</f>
        <v>magister z p.p.</v>
      </c>
      <c r="B9" s="205">
        <v>4</v>
      </c>
      <c r="C9" s="206" t="s">
        <v>112</v>
      </c>
      <c r="D9" s="207">
        <f t="shared" si="5"/>
        <v>2265</v>
      </c>
      <c r="E9" s="207">
        <f t="shared" si="5"/>
        <v>2331</v>
      </c>
      <c r="F9" s="207">
        <f t="shared" si="5"/>
        <v>2647</v>
      </c>
      <c r="G9" s="207">
        <f t="shared" si="5"/>
        <v>3109</v>
      </c>
      <c r="I9" s="191" t="str">
        <f t="shared" si="2"/>
        <v>magister z p.p.</v>
      </c>
      <c r="J9" s="205">
        <f t="shared" si="3"/>
        <v>4</v>
      </c>
      <c r="K9" s="206" t="str">
        <f t="shared" si="4"/>
        <v>Tytuł zawodowy magistra z przygotowaniem pedagogicznym</v>
      </c>
      <c r="L9" s="207">
        <f t="shared" si="6"/>
        <v>2265</v>
      </c>
      <c r="M9" s="207">
        <f t="shared" si="6"/>
        <v>2331</v>
      </c>
      <c r="N9" s="207">
        <f t="shared" si="6"/>
        <v>2647</v>
      </c>
      <c r="O9" s="207">
        <f t="shared" si="6"/>
        <v>3109</v>
      </c>
    </row>
    <row r="10" spans="1:15" s="201" customFormat="1" ht="27" customHeight="1" x14ac:dyDescent="0.2">
      <c r="A10" s="191" t="str">
        <f>DANE!A52</f>
        <v>magister bez p.p.</v>
      </c>
      <c r="B10" s="198">
        <v>5</v>
      </c>
      <c r="C10" s="199" t="s">
        <v>117</v>
      </c>
      <c r="D10" s="200">
        <v>1993</v>
      </c>
      <c r="E10" s="200">
        <v>2042</v>
      </c>
      <c r="F10" s="200">
        <v>2306</v>
      </c>
      <c r="G10" s="200">
        <v>2707</v>
      </c>
      <c r="I10" s="191" t="str">
        <f t="shared" si="2"/>
        <v>magister bez p.p.</v>
      </c>
      <c r="J10" s="198">
        <f t="shared" si="3"/>
        <v>5</v>
      </c>
      <c r="K10" s="199" t="str">
        <f t="shared" si="4"/>
        <v>Tytuł zawodowy magistra bez przygotowania pedagogicznego</v>
      </c>
      <c r="L10" s="200">
        <v>1993</v>
      </c>
      <c r="M10" s="200">
        <v>2042</v>
      </c>
      <c r="N10" s="200">
        <v>2306</v>
      </c>
      <c r="O10" s="200">
        <v>2707</v>
      </c>
    </row>
    <row r="11" spans="1:15" s="201" customFormat="1" ht="27" customHeight="1" x14ac:dyDescent="0.2">
      <c r="A11" s="191" t="str">
        <f>DANE!A53</f>
        <v>inżynier z p.p.</v>
      </c>
      <c r="B11" s="202">
        <v>6</v>
      </c>
      <c r="C11" s="203" t="s">
        <v>118</v>
      </c>
      <c r="D11" s="204">
        <f t="shared" ref="D11:G12" si="7">D10</f>
        <v>1993</v>
      </c>
      <c r="E11" s="204">
        <f t="shared" si="7"/>
        <v>2042</v>
      </c>
      <c r="F11" s="204">
        <f t="shared" si="7"/>
        <v>2306</v>
      </c>
      <c r="G11" s="204">
        <f t="shared" si="7"/>
        <v>2707</v>
      </c>
      <c r="I11" s="191" t="str">
        <f t="shared" si="2"/>
        <v>inżynier z p.p.</v>
      </c>
      <c r="J11" s="202">
        <f t="shared" si="3"/>
        <v>6</v>
      </c>
      <c r="K11" s="203" t="str">
        <f t="shared" si="4"/>
        <v>Tytuł zawodowy inżyniera z przygotowaniem pedagogicznym</v>
      </c>
      <c r="L11" s="204">
        <f t="shared" ref="L11:O12" si="8">L10</f>
        <v>1993</v>
      </c>
      <c r="M11" s="204">
        <f t="shared" si="8"/>
        <v>2042</v>
      </c>
      <c r="N11" s="204">
        <f t="shared" si="8"/>
        <v>2306</v>
      </c>
      <c r="O11" s="204">
        <f t="shared" si="8"/>
        <v>2707</v>
      </c>
    </row>
    <row r="12" spans="1:15" s="201" customFormat="1" ht="27" customHeight="1" x14ac:dyDescent="0.2">
      <c r="A12" s="191" t="str">
        <f>DANE!A54</f>
        <v>licencjat z p.p.</v>
      </c>
      <c r="B12" s="205">
        <v>7</v>
      </c>
      <c r="C12" s="206" t="s">
        <v>119</v>
      </c>
      <c r="D12" s="207">
        <f t="shared" si="7"/>
        <v>1993</v>
      </c>
      <c r="E12" s="207">
        <f t="shared" si="7"/>
        <v>2042</v>
      </c>
      <c r="F12" s="207">
        <f t="shared" si="7"/>
        <v>2306</v>
      </c>
      <c r="G12" s="207">
        <f t="shared" si="7"/>
        <v>2707</v>
      </c>
      <c r="I12" s="191" t="str">
        <f t="shared" si="2"/>
        <v>licencjat z p.p.</v>
      </c>
      <c r="J12" s="205">
        <f t="shared" si="3"/>
        <v>7</v>
      </c>
      <c r="K12" s="206" t="str">
        <f t="shared" si="4"/>
        <v>Tytuł zawodowy licencjata z przygotowaniem pedagogicznym</v>
      </c>
      <c r="L12" s="207">
        <f t="shared" si="8"/>
        <v>1993</v>
      </c>
      <c r="M12" s="207">
        <f t="shared" si="8"/>
        <v>2042</v>
      </c>
      <c r="N12" s="207">
        <f t="shared" si="8"/>
        <v>2306</v>
      </c>
      <c r="O12" s="207">
        <f t="shared" si="8"/>
        <v>2707</v>
      </c>
    </row>
    <row r="13" spans="1:15" s="201" customFormat="1" ht="27" customHeight="1" x14ac:dyDescent="0.2">
      <c r="A13" s="191" t="str">
        <f>DANE!A55</f>
        <v>inżynier bez p.p.</v>
      </c>
      <c r="B13" s="198">
        <v>8</v>
      </c>
      <c r="C13" s="199" t="s">
        <v>120</v>
      </c>
      <c r="D13" s="200">
        <v>1759</v>
      </c>
      <c r="E13" s="200">
        <v>1802</v>
      </c>
      <c r="F13" s="200">
        <v>2024</v>
      </c>
      <c r="G13" s="200">
        <v>2366</v>
      </c>
      <c r="I13" s="191" t="str">
        <f t="shared" si="2"/>
        <v>inżynier bez p.p.</v>
      </c>
      <c r="J13" s="198">
        <f t="shared" si="3"/>
        <v>8</v>
      </c>
      <c r="K13" s="199" t="str">
        <f t="shared" si="4"/>
        <v>Tytuł zawodowy inżyniera bez przygotowania pedagogicznego</v>
      </c>
      <c r="L13" s="200">
        <v>1759</v>
      </c>
      <c r="M13" s="200">
        <v>1802</v>
      </c>
      <c r="N13" s="200">
        <v>2024</v>
      </c>
      <c r="O13" s="200">
        <v>2366</v>
      </c>
    </row>
    <row r="14" spans="1:15" s="201" customFormat="1" ht="27" customHeight="1" x14ac:dyDescent="0.2">
      <c r="A14" s="191" t="str">
        <f>DANE!A56</f>
        <v>licencjat bez p.p.</v>
      </c>
      <c r="B14" s="202">
        <v>9</v>
      </c>
      <c r="C14" s="203" t="s">
        <v>121</v>
      </c>
      <c r="D14" s="204">
        <f t="shared" ref="D14:G16" si="9">D13</f>
        <v>1759</v>
      </c>
      <c r="E14" s="204">
        <f t="shared" si="9"/>
        <v>1802</v>
      </c>
      <c r="F14" s="204">
        <f t="shared" si="9"/>
        <v>2024</v>
      </c>
      <c r="G14" s="204">
        <f t="shared" si="9"/>
        <v>2366</v>
      </c>
      <c r="I14" s="191" t="str">
        <f t="shared" si="2"/>
        <v>licencjat bez p.p.</v>
      </c>
      <c r="J14" s="202">
        <f t="shared" si="3"/>
        <v>9</v>
      </c>
      <c r="K14" s="203" t="str">
        <f t="shared" si="4"/>
        <v>Tytuł zawodowy licencjata bez przygotowania pedagogicznego</v>
      </c>
      <c r="L14" s="204">
        <f t="shared" ref="L14:O16" si="10">L13</f>
        <v>1759</v>
      </c>
      <c r="M14" s="204">
        <f t="shared" si="10"/>
        <v>1802</v>
      </c>
      <c r="N14" s="204">
        <f t="shared" si="10"/>
        <v>2024</v>
      </c>
      <c r="O14" s="204">
        <f t="shared" si="10"/>
        <v>2366</v>
      </c>
    </row>
    <row r="15" spans="1:15" s="201" customFormat="1" ht="27" customHeight="1" x14ac:dyDescent="0.2">
      <c r="A15" s="191" t="str">
        <f>DANE!A57</f>
        <v>kolegium nauczycielskie</v>
      </c>
      <c r="B15" s="202">
        <v>10</v>
      </c>
      <c r="C15" s="203" t="s">
        <v>122</v>
      </c>
      <c r="D15" s="204">
        <f t="shared" si="9"/>
        <v>1759</v>
      </c>
      <c r="E15" s="204">
        <f t="shared" si="9"/>
        <v>1802</v>
      </c>
      <c r="F15" s="204">
        <f t="shared" si="9"/>
        <v>2024</v>
      </c>
      <c r="G15" s="204">
        <f t="shared" si="9"/>
        <v>2366</v>
      </c>
      <c r="I15" s="191" t="str">
        <f t="shared" si="2"/>
        <v>kolegium nauczycielskie</v>
      </c>
      <c r="J15" s="202">
        <f t="shared" si="3"/>
        <v>10</v>
      </c>
      <c r="K15" s="203" t="str">
        <f t="shared" si="4"/>
        <v>Dyplom ukończenia kolegium nauczycielskiego</v>
      </c>
      <c r="L15" s="204">
        <f t="shared" si="10"/>
        <v>1759</v>
      </c>
      <c r="M15" s="204">
        <f t="shared" si="10"/>
        <v>1802</v>
      </c>
      <c r="N15" s="204">
        <f t="shared" si="10"/>
        <v>2024</v>
      </c>
      <c r="O15" s="204">
        <f t="shared" si="10"/>
        <v>2366</v>
      </c>
    </row>
    <row r="16" spans="1:15" s="201" customFormat="1" ht="27" customHeight="1" x14ac:dyDescent="0.2">
      <c r="A16" s="191" t="str">
        <f>DANE!A58</f>
        <v>kolegium języków obcych</v>
      </c>
      <c r="B16" s="205">
        <v>11</v>
      </c>
      <c r="C16" s="203" t="s">
        <v>123</v>
      </c>
      <c r="D16" s="207">
        <f t="shared" si="9"/>
        <v>1759</v>
      </c>
      <c r="E16" s="207">
        <f t="shared" si="9"/>
        <v>1802</v>
      </c>
      <c r="F16" s="207">
        <f t="shared" si="9"/>
        <v>2024</v>
      </c>
      <c r="G16" s="207">
        <f t="shared" si="9"/>
        <v>2366</v>
      </c>
      <c r="I16" s="191" t="str">
        <f t="shared" si="2"/>
        <v>kolegium języków obcych</v>
      </c>
      <c r="J16" s="205">
        <f t="shared" si="3"/>
        <v>11</v>
      </c>
      <c r="K16" s="203" t="str">
        <f t="shared" si="4"/>
        <v>Dyplom ukończenia nauczycielskiego kolegium języków obcych</v>
      </c>
      <c r="L16" s="207">
        <f t="shared" si="10"/>
        <v>1759</v>
      </c>
      <c r="M16" s="207">
        <f t="shared" si="10"/>
        <v>1802</v>
      </c>
      <c r="N16" s="207">
        <f t="shared" si="10"/>
        <v>2024</v>
      </c>
      <c r="O16" s="207">
        <f t="shared" si="10"/>
        <v>2366</v>
      </c>
    </row>
    <row r="17" spans="1:15" s="201" customFormat="1" ht="27" customHeight="1" x14ac:dyDescent="0.2">
      <c r="A17" s="191" t="str">
        <f>DANE!A59</f>
        <v>pozostałe wykształcenie</v>
      </c>
      <c r="B17" s="208">
        <v>12</v>
      </c>
      <c r="C17" s="209" t="s">
        <v>113</v>
      </c>
      <c r="D17" s="210">
        <v>1513</v>
      </c>
      <c r="E17" s="210">
        <v>1548</v>
      </c>
      <c r="F17" s="210">
        <v>1724</v>
      </c>
      <c r="G17" s="210">
        <v>2006</v>
      </c>
      <c r="I17" s="191" t="str">
        <f t="shared" si="2"/>
        <v>pozostałe wykształcenie</v>
      </c>
      <c r="J17" s="208">
        <f t="shared" si="3"/>
        <v>12</v>
      </c>
      <c r="K17" s="209" t="str">
        <f t="shared" si="4"/>
        <v>Pozostałe wykształcenie</v>
      </c>
      <c r="L17" s="210">
        <v>1513</v>
      </c>
      <c r="M17" s="210">
        <v>1548</v>
      </c>
      <c r="N17" s="210">
        <v>1724</v>
      </c>
      <c r="O17" s="210">
        <v>2006</v>
      </c>
    </row>
    <row r="18" spans="1:15" ht="14.25" customHeight="1" x14ac:dyDescent="0.2"/>
    <row r="20" spans="1:15" ht="6" customHeight="1" x14ac:dyDescent="0.2"/>
    <row r="21" spans="1:15" ht="31.5" customHeight="1" x14ac:dyDescent="0.2"/>
    <row r="22" spans="1:15" ht="38.25" customHeight="1" x14ac:dyDescent="0.2"/>
    <row r="23" spans="1:15" ht="6" hidden="1" customHeight="1" x14ac:dyDescent="0.2"/>
    <row r="24" spans="1:15" s="201" customFormat="1" ht="30" customHeight="1" x14ac:dyDescent="0.2"/>
    <row r="25" spans="1:15" s="201" customFormat="1" ht="30" customHeight="1" x14ac:dyDescent="0.2"/>
    <row r="26" spans="1:15" s="201" customFormat="1" ht="30" customHeight="1" x14ac:dyDescent="0.2"/>
    <row r="27" spans="1:15" s="201" customFormat="1" ht="30" customHeight="1" x14ac:dyDescent="0.2"/>
    <row r="28" spans="1:15" s="201" customFormat="1" x14ac:dyDescent="0.2"/>
    <row r="29" spans="1:15" s="201" customFormat="1" x14ac:dyDescent="0.2"/>
    <row r="30" spans="1:15" s="201" customFormat="1" x14ac:dyDescent="0.2"/>
    <row r="31" spans="1:15" s="201" customFormat="1" x14ac:dyDescent="0.2"/>
    <row r="32" spans="1:15" s="201" customFormat="1" x14ac:dyDescent="0.2"/>
    <row r="33" s="201" customFormat="1" x14ac:dyDescent="0.2"/>
    <row r="34" s="201" customFormat="1" x14ac:dyDescent="0.2"/>
    <row r="35" s="201" customFormat="1" x14ac:dyDescent="0.2"/>
  </sheetData>
  <sheetProtection password="DA7D" sheet="1"/>
  <mergeCells count="8">
    <mergeCell ref="B2:G2"/>
    <mergeCell ref="J2:O2"/>
    <mergeCell ref="J3:K3"/>
    <mergeCell ref="B1:O1"/>
    <mergeCell ref="B3:C4"/>
    <mergeCell ref="J4:K4"/>
    <mergeCell ref="D3:G3"/>
    <mergeCell ref="L3:O3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8</vt:i4>
      </vt:variant>
    </vt:vector>
  </HeadingPairs>
  <TitlesOfParts>
    <vt:vector size="15" baseType="lpstr">
      <vt:lpstr>DANE</vt:lpstr>
      <vt:lpstr>Angaż</vt:lpstr>
      <vt:lpstr>TABELA_DLA_DZIAŁU_PŁAC</vt:lpstr>
      <vt:lpstr>TABELA_DLA_DZIAŁU_BUDŻETU</vt:lpstr>
      <vt:lpstr>Limit motyw. na I</vt:lpstr>
      <vt:lpstr>Limit motyw. na V</vt:lpstr>
      <vt:lpstr>stawki wynagrodzeń</vt:lpstr>
      <vt:lpstr>'Limit motyw. na I'!Obszar_wydruku</vt:lpstr>
      <vt:lpstr>TABELA_DLA_DZIAŁU_BUDŻETU!Obszar_wydruku</vt:lpstr>
      <vt:lpstr>TABELA_DLA_DZIAŁU_PŁAC!Obszar_wydruku</vt:lpstr>
      <vt:lpstr>tabela</vt:lpstr>
      <vt:lpstr>DANE!Tytuły_wydruku</vt:lpstr>
      <vt:lpstr>'Limit motyw. na I'!Tytuły_wydruku</vt:lpstr>
      <vt:lpstr>'Limit motyw. na V'!Tytuły_wydruku</vt:lpstr>
      <vt:lpstr>TABELA_DLA_DZIAŁU_PŁAC!Tytuły_wydruku</vt:lpstr>
    </vt:vector>
  </TitlesOfParts>
  <Company>ZJO - JB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Angaże dla nauczycieli</dc:title>
  <dc:creator>Czarek</dc:creator>
  <cp:lastModifiedBy>agnieszka.zaglewska</cp:lastModifiedBy>
  <cp:lastPrinted>2015-09-23T19:48:34Z</cp:lastPrinted>
  <dcterms:created xsi:type="dcterms:W3CDTF">2000-10-09T10:37:27Z</dcterms:created>
  <dcterms:modified xsi:type="dcterms:W3CDTF">2016-10-06T08:39:26Z</dcterms:modified>
</cp:coreProperties>
</file>